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worksheets/sheet2.xml" ContentType="application/vnd.openxmlformats-officedocument.spreadsheetml.worksheet+xml"/>
  <Override PartName="/xl/tables/table2.xml" ContentType="application/vnd.openxmlformats-officedocument.spreadsheetml.table+xml"/>
  <Override PartName="/xl/worksheets/sheet3.xml" ContentType="application/vnd.openxmlformats-officedocument.spreadsheetml.worksheet+xml"/>
  <Override PartName="/xl/tables/table3.xml" ContentType="application/vnd.openxmlformats-officedocument.spreadsheetml.table+xml"/>
  <Override PartName="/xl/worksheets/sheet4.xml" ContentType="application/vnd.openxmlformats-officedocument.spreadsheetml.worksheet+xml"/>
  <Override PartName="/xl/tables/table4.xml" ContentType="application/vnd.openxmlformats-officedocument.spreadsheetml.table+xml"/>
  <Override PartName="/xl/worksheets/sheet5.xml" ContentType="application/vnd.openxmlformats-officedocument.spreadsheetml.worksheet+xml"/>
  <Override PartName="/xl/tables/table5.xml" ContentType="application/vnd.openxmlformats-officedocument.spreadsheetml.tabl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fileVersion appName="xl" lastEdited="4" lowestEdited="4" rupBuild="4506"/>
  <workbookPr codeName="ThisWorkbook" defaultThemeVersion="124226"/>
  <bookViews>
    <workbookView/>
  </bookViews>
  <sheets>
    <sheet name="COLLECT" sheetId="1" r:id="rId1"/>
    <sheet name="PAID" sheetId="2" r:id="rId2"/>
    <sheet name="NOT PAID" sheetId="3" r:id="rId3"/>
    <sheet name="WAITING" sheetId="4" r:id="rId4"/>
    <sheet name="INVOICES" sheetId="5" r:id="rId5"/>
  </sheets>
  <definedNames/>
  <calcPr fullPrecision="1" calcId="125725"/>
</workbook>
</file>

<file path=xl/sharedStrings.xml><?xml version="1.0" encoding="utf-8"?>
<sst xmlns="http://schemas.openxmlformats.org/spreadsheetml/2006/main" uniqueCount="2172" count="19555">
  <si>
    <t># TICKET</t>
  </si>
  <si>
    <t>VEHICLE</t>
  </si>
  <si>
    <t>ROUTE</t>
  </si>
  <si>
    <t>TON</t>
  </si>
  <si>
    <t>PRICE</t>
  </si>
  <si>
    <t>TOTAL</t>
  </si>
  <si>
    <t>INVOICE</t>
  </si>
  <si>
    <t>CHECKTOTAL</t>
  </si>
  <si>
    <t>UPLOAD</t>
  </si>
  <si>
    <t>WORK</t>
  </si>
  <si>
    <t>30019934</t>
  </si>
  <si>
    <t>D100</t>
  </si>
  <si>
    <t>Pugmill P5 TO (86376) Almeda Square</t>
  </si>
  <si>
    <t>R001950</t>
  </si>
  <si>
    <t>03-08-2024 to 03-14-2024</t>
  </si>
  <si>
    <t>30019941</t>
  </si>
  <si>
    <t>Pugmill P5 TO (78250) Corporate Drive</t>
  </si>
  <si>
    <t>30019950</t>
  </si>
  <si>
    <t>Pugmill P5 TO (98228) Meridiana 35A</t>
  </si>
  <si>
    <t>30019955</t>
  </si>
  <si>
    <t>Pugmill P5 TO (94427) Caldwell Crossing Sec 2</t>
  </si>
  <si>
    <t>30019962</t>
  </si>
  <si>
    <t>Pugmill P5 TO (97912) WALL 7- TXDOT HARRIS CO. 610/ALMEDA - FANNIN</t>
  </si>
  <si>
    <t>30019973</t>
  </si>
  <si>
    <t>Pugmill P5 TO (91306) DEL BELLO 9</t>
  </si>
  <si>
    <t>30019977</t>
  </si>
  <si>
    <t>Pugmill P5 TO (90821) Riverstone Village Office Center</t>
  </si>
  <si>
    <t>30019988</t>
  </si>
  <si>
    <t>Pugmill P5 TO (75075) Pollard Blvd Segment C 1 &amp; Charlotte Street Phase</t>
  </si>
  <si>
    <t>30019993</t>
  </si>
  <si>
    <t>30020003</t>
  </si>
  <si>
    <t>30020013</t>
  </si>
  <si>
    <t>30020017</t>
  </si>
  <si>
    <t>Pugmill P5 TO (98230) Residence on the Parkway</t>
  </si>
  <si>
    <t>30020028</t>
  </si>
  <si>
    <t>30020034</t>
  </si>
  <si>
    <t>30020045</t>
  </si>
  <si>
    <t>30020052</t>
  </si>
  <si>
    <t>30020061</t>
  </si>
  <si>
    <t>Pugmill P5 TO (87978) Riverwood Ranch Section 3 &amp; 4 Paving - Drainage</t>
  </si>
  <si>
    <t>30020074</t>
  </si>
  <si>
    <t>30020080</t>
  </si>
  <si>
    <t>37114548</t>
  </si>
  <si>
    <t>Pugmill P11 TO (91306) DEL BELLO 9</t>
  </si>
  <si>
    <t>37114557</t>
  </si>
  <si>
    <t>Pugmill P11 TO (77285) TXDOT - SH 288 @ CR. 60 E. DUBUQUE - CN# 0598-02-1</t>
  </si>
  <si>
    <t>75020713</t>
  </si>
  <si>
    <t>Pugmill P16 TO (91306) DEL BELLO 9</t>
  </si>
  <si>
    <t>75020722</t>
  </si>
  <si>
    <t>Pugmill P16 TO (97912) WALL 7- TXDOT HARRIS CO. 610/ALMEDA - FANNIN</t>
  </si>
  <si>
    <t>75020733</t>
  </si>
  <si>
    <t>Pugmill P16 TO (78250) Corporate Drive</t>
  </si>
  <si>
    <t>75020750</t>
  </si>
  <si>
    <t>Pugmill P16 TO (86229) Yes Prep Hobby Elem</t>
  </si>
  <si>
    <t>75020767</t>
  </si>
  <si>
    <t>75020781</t>
  </si>
  <si>
    <t>75020828</t>
  </si>
  <si>
    <t>75020837</t>
  </si>
  <si>
    <t>75020845</t>
  </si>
  <si>
    <t>75020852</t>
  </si>
  <si>
    <t>Pugmill P16 TO (98228) Meridiana 35A</t>
  </si>
  <si>
    <t>75020859</t>
  </si>
  <si>
    <t>75020874</t>
  </si>
  <si>
    <t>75020881</t>
  </si>
  <si>
    <t>75020891</t>
  </si>
  <si>
    <t>75020897</t>
  </si>
  <si>
    <t>Pugmill P16 TO (98441) Caldwell Crossing Sec 1</t>
  </si>
  <si>
    <t>75020903</t>
  </si>
  <si>
    <t>75020917</t>
  </si>
  <si>
    <t>75020922</t>
  </si>
  <si>
    <t>72033217</t>
  </si>
  <si>
    <t>D101</t>
  </si>
  <si>
    <t>Pugmill P15 TO (90740) TXDOT - FT. BEND - UA 90 - CONTR # 0027-08-180</t>
  </si>
  <si>
    <t>R001960</t>
  </si>
  <si>
    <t>72033235</t>
  </si>
  <si>
    <t>Pugmill P15 TO (97912) WALL 7- TXDOT HARRIS CO. 610/ALMEDA - FANNIN</t>
  </si>
  <si>
    <t>72033248</t>
  </si>
  <si>
    <t>Pugmill P15 TO (98692) Sienna 68</t>
  </si>
  <si>
    <t>72033258</t>
  </si>
  <si>
    <t>Pugmill P15 TO (98230) Residence on the Parkway</t>
  </si>
  <si>
    <t>72033269</t>
  </si>
  <si>
    <t>Pugmill P15 TO (90821) Riverstone Village Office Center</t>
  </si>
  <si>
    <t>72033279</t>
  </si>
  <si>
    <t>72033291</t>
  </si>
  <si>
    <t>72033300</t>
  </si>
  <si>
    <t>72033308</t>
  </si>
  <si>
    <t>72033317</t>
  </si>
  <si>
    <t>72033322</t>
  </si>
  <si>
    <t>72033335</t>
  </si>
  <si>
    <t>72033345</t>
  </si>
  <si>
    <t>Pugmill P15 TO (100293) Life Tabernacle Of Houston</t>
  </si>
  <si>
    <t>72033355</t>
  </si>
  <si>
    <t>Pugmill P15 TO (72907) NHH Ennis</t>
  </si>
  <si>
    <t>72033366</t>
  </si>
  <si>
    <t>72033374</t>
  </si>
  <si>
    <t>72033382</t>
  </si>
  <si>
    <t>Pugmill P15 TO (98441) Caldwell Crossing Sec 1</t>
  </si>
  <si>
    <t>72033393</t>
  </si>
  <si>
    <t>72033404</t>
  </si>
  <si>
    <t>72033413</t>
  </si>
  <si>
    <t>72033427</t>
  </si>
  <si>
    <t>72033440</t>
  </si>
  <si>
    <t>Pugmill P15 TO (98733) Harper/ Fountain View Dr 77057</t>
  </si>
  <si>
    <t>72033454</t>
  </si>
  <si>
    <t>Pugmill P15 TO (98648) Shadow Creek Office Park</t>
  </si>
  <si>
    <t>72033463</t>
  </si>
  <si>
    <t>Pugmill P15 TO (95053) FBC WC &amp; ID No 2 Surface Water Treatment Plant</t>
  </si>
  <si>
    <t>72033468</t>
  </si>
  <si>
    <t>72033478</t>
  </si>
  <si>
    <t>Pugmill P15 TO (95662) Sharpstown Trail</t>
  </si>
  <si>
    <t>72033490</t>
  </si>
  <si>
    <t>72033502</t>
  </si>
  <si>
    <t>72033511</t>
  </si>
  <si>
    <t>Pugmill P15 TO (102275) Left Turn Lane at Scott Street</t>
  </si>
  <si>
    <t>72033522</t>
  </si>
  <si>
    <t>72033541</t>
  </si>
  <si>
    <t>Pugmill P15 TO (86229) Yes Prep Hobby Elem</t>
  </si>
  <si>
    <t>72033549</t>
  </si>
  <si>
    <t>72033558</t>
  </si>
  <si>
    <t>72033568</t>
  </si>
  <si>
    <t>72033580</t>
  </si>
  <si>
    <t>72033598</t>
  </si>
  <si>
    <t>72033605</t>
  </si>
  <si>
    <t>72033621</t>
  </si>
  <si>
    <t>Pugmill P15 TO (91079) Carson 288 C&amp;D</t>
  </si>
  <si>
    <t>72033628</t>
  </si>
  <si>
    <t>72033642</t>
  </si>
  <si>
    <t>Pugmill P15 TO (95673) Nabisco</t>
  </si>
  <si>
    <t>75020608</t>
  </si>
  <si>
    <t>Pugmill P16 TO (98834) Lakes at Westland Ranch Section 6</t>
  </si>
  <si>
    <t>75020626</t>
  </si>
  <si>
    <t>Pugmill P16 TO (77285) TXDOT - SH 288 @ CR. 60 E. DUBUQUE - CN# 0598-02-1</t>
  </si>
  <si>
    <t>75020639</t>
  </si>
  <si>
    <t>75020656</t>
  </si>
  <si>
    <t>75020672</t>
  </si>
  <si>
    <t>75020685</t>
  </si>
  <si>
    <t>75020700</t>
  </si>
  <si>
    <t>71060001</t>
  </si>
  <si>
    <t>D102</t>
  </si>
  <si>
    <t>Pugmill P13 TO (98834) Lakes at Westland Ranch Section 6</t>
  </si>
  <si>
    <t>R001954</t>
  </si>
  <si>
    <t>71060024</t>
  </si>
  <si>
    <t>Pugmill P13 TO (85204) TXDOT - GALVESTON - SH 146 - LEGACY CITY - 0389-06</t>
  </si>
  <si>
    <t>71060037</t>
  </si>
  <si>
    <t>71060048</t>
  </si>
  <si>
    <t>Pugmill P13 TO (88462) Friendswood Trails Sec 3A &amp; 4A WSDP</t>
  </si>
  <si>
    <t>71060060</t>
  </si>
  <si>
    <t>71060089</t>
  </si>
  <si>
    <t>71060189</t>
  </si>
  <si>
    <t>71060209</t>
  </si>
  <si>
    <t>Pugmill P13 TO (98229) Tower Rd Estates</t>
  </si>
  <si>
    <t>71060221</t>
  </si>
  <si>
    <t>71060234</t>
  </si>
  <si>
    <t>Pugmill P13 TO (88445) Nasa Main Gate/Building 25 Parking lot</t>
  </si>
  <si>
    <t>71060256</t>
  </si>
  <si>
    <t>71060265</t>
  </si>
  <si>
    <t>71060287</t>
  </si>
  <si>
    <t>Pugmill P13 TO (92493) MAGNOLIA BAYOU AT WESTLAND RANCH</t>
  </si>
  <si>
    <t>75020604</t>
  </si>
  <si>
    <t>75020619</t>
  </si>
  <si>
    <t>75020640</t>
  </si>
  <si>
    <t>Pugmill P16 TO (92053) Friendswood Trails Sec 4B &amp; 5A WSDP</t>
  </si>
  <si>
    <t>75020661</t>
  </si>
  <si>
    <t>75020681</t>
  </si>
  <si>
    <t>75020691</t>
  </si>
  <si>
    <t>75020703</t>
  </si>
  <si>
    <t>75020728</t>
  </si>
  <si>
    <t>75020740</t>
  </si>
  <si>
    <t>75020745</t>
  </si>
  <si>
    <t>75020760</t>
  </si>
  <si>
    <t>75020771</t>
  </si>
  <si>
    <t>75020779</t>
  </si>
  <si>
    <t>38048123</t>
  </si>
  <si>
    <t>D113</t>
  </si>
  <si>
    <t>Pugmill P12 TO (101803) 101803</t>
  </si>
  <si>
    <t>R001980</t>
  </si>
  <si>
    <t>38048131</t>
  </si>
  <si>
    <t>Pugmill P12 TO (96688) 96688</t>
  </si>
  <si>
    <t>38048137</t>
  </si>
  <si>
    <t>Pugmill P12 TO (88806) Brown-Chatham Ph 1 MG &amp; Det - BAYTOWN</t>
  </si>
  <si>
    <t>38048159</t>
  </si>
  <si>
    <t>Pugmill P12 TO (97006) 97006</t>
  </si>
  <si>
    <t>38048206</t>
  </si>
  <si>
    <t>Pugmill P12 TO (81747) 81747</t>
  </si>
  <si>
    <t>38048218</t>
  </si>
  <si>
    <t>Pugmill P12 TO (93804) Klein ISD Transport Center</t>
  </si>
  <si>
    <t>38048224</t>
  </si>
  <si>
    <t>38048243</t>
  </si>
  <si>
    <t>38048253</t>
  </si>
  <si>
    <t>38048264</t>
  </si>
  <si>
    <t>Pugmill P12 TO (99240) 99240</t>
  </si>
  <si>
    <t>38048276</t>
  </si>
  <si>
    <t>Pugmill P12 TO (89011) HCFCD - Fallbrook Drainage Improvement</t>
  </si>
  <si>
    <t>38048302</t>
  </si>
  <si>
    <t>38048321</t>
  </si>
  <si>
    <t>Pugmill P12 TO (93193) Humble ISD MS 11</t>
  </si>
  <si>
    <t>38048341</t>
  </si>
  <si>
    <t>Pugmill P12 TO (66730) NORTHPARK DRIVE OVERPASS</t>
  </si>
  <si>
    <t>38048352</t>
  </si>
  <si>
    <t>38048364</t>
  </si>
  <si>
    <t>Pugmill P12 TO (83438) Indian Springs, Sec 1</t>
  </si>
  <si>
    <t>38048381</t>
  </si>
  <si>
    <t>38048399</t>
  </si>
  <si>
    <t>38048420</t>
  </si>
  <si>
    <t>38048431</t>
  </si>
  <si>
    <t>Pugmill P12 TO (99705) New Caney HS - Athletic Improvements</t>
  </si>
  <si>
    <t>38048441</t>
  </si>
  <si>
    <t>38048463</t>
  </si>
  <si>
    <t>38048478</t>
  </si>
  <si>
    <t>38048498</t>
  </si>
  <si>
    <t>Pugmill P12 TO (51492) 51492</t>
  </si>
  <si>
    <t>38048511</t>
  </si>
  <si>
    <t>38048523</t>
  </si>
  <si>
    <t>38048542</t>
  </si>
  <si>
    <t>38048563</t>
  </si>
  <si>
    <t>38048581</t>
  </si>
  <si>
    <t>38048590</t>
  </si>
  <si>
    <t>38048607</t>
  </si>
  <si>
    <t>38048629</t>
  </si>
  <si>
    <t>38048639</t>
  </si>
  <si>
    <t>38048661</t>
  </si>
  <si>
    <t>38048674</t>
  </si>
  <si>
    <t>38048703</t>
  </si>
  <si>
    <t>38048723</t>
  </si>
  <si>
    <t>Pugmill P12 TO (99665) 99665</t>
  </si>
  <si>
    <t>38048732</t>
  </si>
  <si>
    <t>38048750</t>
  </si>
  <si>
    <t>38048761</t>
  </si>
  <si>
    <t>38048783</t>
  </si>
  <si>
    <t>38048791</t>
  </si>
  <si>
    <t>38048814</t>
  </si>
  <si>
    <t>38048817</t>
  </si>
  <si>
    <t>71059970</t>
  </si>
  <si>
    <t>D118</t>
  </si>
  <si>
    <t>R001951</t>
  </si>
  <si>
    <t>71059980</t>
  </si>
  <si>
    <t>71059989</t>
  </si>
  <si>
    <t>71060003</t>
  </si>
  <si>
    <t>71060018</t>
  </si>
  <si>
    <t>Pugmill P13 TO (94110) Angleton ES 7 &amp; Package 1</t>
  </si>
  <si>
    <t>71060033</t>
  </si>
  <si>
    <t>71060046</t>
  </si>
  <si>
    <t>Pugmill P13 TO (95718) MULDOON PH. 4</t>
  </si>
  <si>
    <t>71060058</t>
  </si>
  <si>
    <t>Pugmill P13 TO (92053) Friendswood Trails Sec 4B &amp; 5A WSDP</t>
  </si>
  <si>
    <t>71060071</t>
  </si>
  <si>
    <t>71060078</t>
  </si>
  <si>
    <t>71060097</t>
  </si>
  <si>
    <t>71060113</t>
  </si>
  <si>
    <t>Pugmill P13 TO (90708) BEACON POINT LAGO MAR Sec 2</t>
  </si>
  <si>
    <t>71060131</t>
  </si>
  <si>
    <t>71060140</t>
  </si>
  <si>
    <t>71060152</t>
  </si>
  <si>
    <t>Pugmill P13 TO (102181) Westland Ranch Amenity Center</t>
  </si>
  <si>
    <t>71060170</t>
  </si>
  <si>
    <t>71060182</t>
  </si>
  <si>
    <t>71060194</t>
  </si>
  <si>
    <t>71060202</t>
  </si>
  <si>
    <t>71060217</t>
  </si>
  <si>
    <t>71060228</t>
  </si>
  <si>
    <t>Pugmill P13 TO (87094) Mustang CAT Angleton</t>
  </si>
  <si>
    <t>71060245</t>
  </si>
  <si>
    <t>Pugmill P13 TO (97213) Angelton Park</t>
  </si>
  <si>
    <t>71060258</t>
  </si>
  <si>
    <t>71060278</t>
  </si>
  <si>
    <t>71060291</t>
  </si>
  <si>
    <t>71060304</t>
  </si>
  <si>
    <t>71060320</t>
  </si>
  <si>
    <t>71060326</t>
  </si>
  <si>
    <t>71060338</t>
  </si>
  <si>
    <t>Pugmill P13 TO (70671) Galveston County - 23rd Street Rehab</t>
  </si>
  <si>
    <t>71060366</t>
  </si>
  <si>
    <t>71060385</t>
  </si>
  <si>
    <t>71060392</t>
  </si>
  <si>
    <t>71060401</t>
  </si>
  <si>
    <t>71060412</t>
  </si>
  <si>
    <t>71060435</t>
  </si>
  <si>
    <t>71060461</t>
  </si>
  <si>
    <t>71060477</t>
  </si>
  <si>
    <t>32069735</t>
  </si>
  <si>
    <t>D12</t>
  </si>
  <si>
    <t>Pugmill P7 TO (91951) 91951</t>
  </si>
  <si>
    <t>R001972</t>
  </si>
  <si>
    <t>32069743</t>
  </si>
  <si>
    <t>32069751</t>
  </si>
  <si>
    <t>Pugmill P7 TO (98321) COH 2023 SWAT CO-4 - WBS 430006-0027-4 - Shepherd</t>
  </si>
  <si>
    <t>32069758</t>
  </si>
  <si>
    <t xml:space="preserve">Pugmill P7 TO (87043) WOODSONS RESERVE LEXINGTON &amp; STREET DEDICATION </t>
  </si>
  <si>
    <t>32069765</t>
  </si>
  <si>
    <t>Pugmill P7 TO (81747) 81747</t>
  </si>
  <si>
    <t>32069842</t>
  </si>
  <si>
    <t>Pugmill P7 TO (95596) HC Reconstruction and Widening of Treaschwing Road</t>
  </si>
  <si>
    <t>32069855</t>
  </si>
  <si>
    <t>Pugmill P7 TO (102398) HERNANDEZ 21404 LLANO GRANDE 77007</t>
  </si>
  <si>
    <t>32069869</t>
  </si>
  <si>
    <t>Pugmill P7 TO (77549) Rd. Recon. W. Gulf Rd</t>
  </si>
  <si>
    <t>32069879</t>
  </si>
  <si>
    <t>Pugmill P7 TO (80636) Harmony School of Science City Place</t>
  </si>
  <si>
    <t>32069887</t>
  </si>
  <si>
    <t>Pugmill P7 TO (95460) URBANA SPRING</t>
  </si>
  <si>
    <t>38048118</t>
  </si>
  <si>
    <t>D121</t>
  </si>
  <si>
    <t>R001934</t>
  </si>
  <si>
    <t>38048134</t>
  </si>
  <si>
    <t>38048143</t>
  </si>
  <si>
    <t>38048153</t>
  </si>
  <si>
    <t>38048166</t>
  </si>
  <si>
    <t>38048177</t>
  </si>
  <si>
    <t>38048193</t>
  </si>
  <si>
    <t>38048208</t>
  </si>
  <si>
    <t>38048219</t>
  </si>
  <si>
    <t>38048226</t>
  </si>
  <si>
    <t>38048237</t>
  </si>
  <si>
    <t>38048255</t>
  </si>
  <si>
    <t>38048273</t>
  </si>
  <si>
    <t>38048285</t>
  </si>
  <si>
    <t>38048303</t>
  </si>
  <si>
    <t>38048314</t>
  </si>
  <si>
    <t>38048332</t>
  </si>
  <si>
    <t>38048345</t>
  </si>
  <si>
    <t>38048362</t>
  </si>
  <si>
    <t>38048376</t>
  </si>
  <si>
    <t>38048390</t>
  </si>
  <si>
    <t>38048417</t>
  </si>
  <si>
    <t>38048426</t>
  </si>
  <si>
    <t>38048436</t>
  </si>
  <si>
    <t>38048458</t>
  </si>
  <si>
    <t>38048473</t>
  </si>
  <si>
    <t>38048494</t>
  </si>
  <si>
    <t>38048503</t>
  </si>
  <si>
    <t>38048520</t>
  </si>
  <si>
    <t>38048539</t>
  </si>
  <si>
    <t>38048591</t>
  </si>
  <si>
    <t>38048598</t>
  </si>
  <si>
    <t>38048606</t>
  </si>
  <si>
    <t>Pugmill P12 TO (92383) 92383</t>
  </si>
  <si>
    <t>38048624</t>
  </si>
  <si>
    <t>38048638</t>
  </si>
  <si>
    <t>38048660</t>
  </si>
  <si>
    <t>38048675</t>
  </si>
  <si>
    <t>38048701</t>
  </si>
  <si>
    <t>38048720</t>
  </si>
  <si>
    <t>38048727</t>
  </si>
  <si>
    <t>38048746</t>
  </si>
  <si>
    <t>Pugmill P12 TO (102498) 102498</t>
  </si>
  <si>
    <t>38048762</t>
  </si>
  <si>
    <t>38048776</t>
  </si>
  <si>
    <t>Pugmill P12 TO (101733) 101733</t>
  </si>
  <si>
    <t>38048794</t>
  </si>
  <si>
    <t>38048809</t>
  </si>
  <si>
    <t>38048826</t>
  </si>
  <si>
    <t>71059968</t>
  </si>
  <si>
    <t>D122</t>
  </si>
  <si>
    <t>R001928</t>
  </si>
  <si>
    <t>71059982</t>
  </si>
  <si>
    <t>71059990</t>
  </si>
  <si>
    <t>71060006</t>
  </si>
  <si>
    <t>71060025</t>
  </si>
  <si>
    <t>71060040</t>
  </si>
  <si>
    <t>71060049</t>
  </si>
  <si>
    <t>71060061</t>
  </si>
  <si>
    <t>71060076</t>
  </si>
  <si>
    <t>71060093</t>
  </si>
  <si>
    <t>71060105</t>
  </si>
  <si>
    <t>71060119</t>
  </si>
  <si>
    <t>71060129</t>
  </si>
  <si>
    <t>71060138</t>
  </si>
  <si>
    <t>71060148</t>
  </si>
  <si>
    <t>71060160</t>
  </si>
  <si>
    <t>71060173</t>
  </si>
  <si>
    <t>71060179</t>
  </si>
  <si>
    <t>71060190</t>
  </si>
  <si>
    <t>71060199</t>
  </si>
  <si>
    <t>71060215</t>
  </si>
  <si>
    <t>71060229</t>
  </si>
  <si>
    <t>71060242</t>
  </si>
  <si>
    <t>71060264</t>
  </si>
  <si>
    <t>71060273</t>
  </si>
  <si>
    <t>71060280</t>
  </si>
  <si>
    <t>71060290</t>
  </si>
  <si>
    <t>71060303</t>
  </si>
  <si>
    <t>71060321</t>
  </si>
  <si>
    <t>71060331</t>
  </si>
  <si>
    <t>71060345</t>
  </si>
  <si>
    <t>71060365</t>
  </si>
  <si>
    <t>71060376</t>
  </si>
  <si>
    <t>71060384</t>
  </si>
  <si>
    <t>71060391</t>
  </si>
  <si>
    <t>71060408</t>
  </si>
  <si>
    <t>71060415</t>
  </si>
  <si>
    <t>71060427</t>
  </si>
  <si>
    <t>71060436</t>
  </si>
  <si>
    <t>71060449</t>
  </si>
  <si>
    <t>71060463</t>
  </si>
  <si>
    <t>31095074</t>
  </si>
  <si>
    <t>D123</t>
  </si>
  <si>
    <t>Pugmill P6 TO (91923) Candela South 1,2,3,4</t>
  </si>
  <si>
    <t>R001927</t>
  </si>
  <si>
    <t>31095263</t>
  </si>
  <si>
    <t>Pugmill P6 TO (95213) HARVEST GREEN SECT. 42</t>
  </si>
  <si>
    <t>70061443</t>
  </si>
  <si>
    <t>Pugmill P14 TO (98439) TAMARRON PARKWAY PHASE 5</t>
  </si>
  <si>
    <t>70061457</t>
  </si>
  <si>
    <t>Pugmill P14 TO (97175) Tamarron West Sec 6</t>
  </si>
  <si>
    <t>70061473</t>
  </si>
  <si>
    <t>70061497</t>
  </si>
  <si>
    <t>Pugmill P14 TO (90714) Harvest Patch Ln Streed Ded. Sec 1</t>
  </si>
  <si>
    <t>70061514</t>
  </si>
  <si>
    <t>70061526</t>
  </si>
  <si>
    <t>70061535</t>
  </si>
  <si>
    <t>70061543</t>
  </si>
  <si>
    <t>Pugmill P14 TO (95213) HARVEST GREEN SECT. 42</t>
  </si>
  <si>
    <t>70061558</t>
  </si>
  <si>
    <t>70061575</t>
  </si>
  <si>
    <t>70061589</t>
  </si>
  <si>
    <t>Pugmill P14 TO (95518) KINGDOM HEIGHT SEC 8</t>
  </si>
  <si>
    <t>70061595</t>
  </si>
  <si>
    <t>70061600</t>
  </si>
  <si>
    <t>70061617</t>
  </si>
  <si>
    <t>Pugmill P14 TO (90740) TXDOT - FT. BEND - UA 90 - CONTR # 0027-08-180</t>
  </si>
  <si>
    <t>70061637</t>
  </si>
  <si>
    <t>70061654</t>
  </si>
  <si>
    <t>70061670</t>
  </si>
  <si>
    <t>Pugmill P14 TO (91923) Candela South 1,2,3,4</t>
  </si>
  <si>
    <t>70061679</t>
  </si>
  <si>
    <t>Pugmill P14 TO (101692) Harvest Green Sec 48 &amp; 49 (Alonzo)</t>
  </si>
  <si>
    <t>70061696</t>
  </si>
  <si>
    <t>70061713</t>
  </si>
  <si>
    <t>70061724</t>
  </si>
  <si>
    <t>Pugmill P14 TO (97135) Tamarron West Sec 19</t>
  </si>
  <si>
    <t>70061734</t>
  </si>
  <si>
    <t>70061739</t>
  </si>
  <si>
    <t>70061744</t>
  </si>
  <si>
    <t>70061747</t>
  </si>
  <si>
    <t>70061767</t>
  </si>
  <si>
    <t>70061779</t>
  </si>
  <si>
    <t>70061797</t>
  </si>
  <si>
    <t>Pugmill P14 TO (101172) HESARTLAND DENTAL JORDAN RANCH</t>
  </si>
  <si>
    <t>70061814</t>
  </si>
  <si>
    <t>70061833</t>
  </si>
  <si>
    <t>70061846</t>
  </si>
  <si>
    <t>70061875</t>
  </si>
  <si>
    <t>70061888</t>
  </si>
  <si>
    <t>70061895</t>
  </si>
  <si>
    <t>70061907</t>
  </si>
  <si>
    <t>70061916</t>
  </si>
  <si>
    <t>70061924</t>
  </si>
  <si>
    <t>70061939</t>
  </si>
  <si>
    <t>70061947</t>
  </si>
  <si>
    <t>70061955</t>
  </si>
  <si>
    <t>70061963</t>
  </si>
  <si>
    <t>70061970</t>
  </si>
  <si>
    <t>70061978</t>
  </si>
  <si>
    <t>70061988</t>
  </si>
  <si>
    <t>70062003</t>
  </si>
  <si>
    <t>70062007</t>
  </si>
  <si>
    <t>70062018</t>
  </si>
  <si>
    <t>70062022</t>
  </si>
  <si>
    <t>Pugmill P14 TO (84287) TX Dot FM 1463</t>
  </si>
  <si>
    <t>70062031</t>
  </si>
  <si>
    <t>70062043</t>
  </si>
  <si>
    <t>70062049</t>
  </si>
  <si>
    <t>70062057</t>
  </si>
  <si>
    <t>Pugmill P14 TO (93767) Tamarron Jordan Ranch Blvd Sec 14 Street Ded.</t>
  </si>
  <si>
    <t>70062069</t>
  </si>
  <si>
    <t>31095094</t>
  </si>
  <si>
    <t>D129</t>
  </si>
  <si>
    <t>Pugmill P6 TO (84287) TX Dot FM 1463</t>
  </si>
  <si>
    <t>R001956</t>
  </si>
  <si>
    <t>31095159</t>
  </si>
  <si>
    <t>31095181</t>
  </si>
  <si>
    <t>31095205</t>
  </si>
  <si>
    <t>31095226</t>
  </si>
  <si>
    <t>Pugmill P6 TO (91036) Rosenberg WWTP2 Sanitary Sewer Rehab</t>
  </si>
  <si>
    <t>31095240</t>
  </si>
  <si>
    <t>31095262</t>
  </si>
  <si>
    <t>31095271</t>
  </si>
  <si>
    <t>31095285</t>
  </si>
  <si>
    <t>Pugmill P6 TO (95004) HARVEST GREEN SECT.43</t>
  </si>
  <si>
    <t>31095301</t>
  </si>
  <si>
    <t>31095315</t>
  </si>
  <si>
    <t>31095338</t>
  </si>
  <si>
    <t>31095359</t>
  </si>
  <si>
    <t>Pugmill P6 TO (95518) KINGDOM HEIGHT SEC 8</t>
  </si>
  <si>
    <t>31095382</t>
  </si>
  <si>
    <t>31095404</t>
  </si>
  <si>
    <t>Pugmill P6 TO (90740) TXDOT - FT. BEND - UA 90 - CONTR # 0027-08-180</t>
  </si>
  <si>
    <t>31095420</t>
  </si>
  <si>
    <t>70061756</t>
  </si>
  <si>
    <t>70061783</t>
  </si>
  <si>
    <t>70061802</t>
  </si>
  <si>
    <t>Pugmill P14 TO (93894) 36" WATERLINE - CINCO RANCH</t>
  </si>
  <si>
    <t>70061829</t>
  </si>
  <si>
    <t>70061839</t>
  </si>
  <si>
    <t>Pugmill P14 TO (87662) MUD 251 Indigo WP</t>
  </si>
  <si>
    <t>70061856</t>
  </si>
  <si>
    <t>70061860</t>
  </si>
  <si>
    <t>70061884</t>
  </si>
  <si>
    <t>30020027</t>
  </si>
  <si>
    <t>D130</t>
  </si>
  <si>
    <t>R001969</t>
  </si>
  <si>
    <t>72033381</t>
  </si>
  <si>
    <t>72033394</t>
  </si>
  <si>
    <t>72033420</t>
  </si>
  <si>
    <t>72033430</t>
  </si>
  <si>
    <t>72033444</t>
  </si>
  <si>
    <t>72033456</t>
  </si>
  <si>
    <t>Pugmill P15 TO (94507) Episcopal HS Visual &amp; Performing Arts Center</t>
  </si>
  <si>
    <t>72033608</t>
  </si>
  <si>
    <t>Pugmill P15 TO (102469) YES Prep SEE - Parking Expansion</t>
  </si>
  <si>
    <t>72033626</t>
  </si>
  <si>
    <t>72033641</t>
  </si>
  <si>
    <t>75020609</t>
  </si>
  <si>
    <t>75020628</t>
  </si>
  <si>
    <t>75020641</t>
  </si>
  <si>
    <t>75020657</t>
  </si>
  <si>
    <t>75020671</t>
  </si>
  <si>
    <t>75020680</t>
  </si>
  <si>
    <t>75020693</t>
  </si>
  <si>
    <t>75020702</t>
  </si>
  <si>
    <t>31095018</t>
  </si>
  <si>
    <t>D133</t>
  </si>
  <si>
    <t>Pugmill P6 TO (97699) Hallimore Ranch 1 WSD</t>
  </si>
  <si>
    <t>R001940</t>
  </si>
  <si>
    <t>31095348</t>
  </si>
  <si>
    <t>31095391</t>
  </si>
  <si>
    <t>70061455</t>
  </si>
  <si>
    <t>Pugmill P14 TO (70738) Let it Shine</t>
  </si>
  <si>
    <t>70061481</t>
  </si>
  <si>
    <t>Pugmill P14 TO (90660) Kinkaid Ph 2</t>
  </si>
  <si>
    <t>70061502</t>
  </si>
  <si>
    <t>70061520</t>
  </si>
  <si>
    <t>70061546</t>
  </si>
  <si>
    <t>70061563</t>
  </si>
  <si>
    <t>Pugmill P14 TO (85676) Kelsey Seybold Rosenberg</t>
  </si>
  <si>
    <t>70061580</t>
  </si>
  <si>
    <t>70061593</t>
  </si>
  <si>
    <t>73035216</t>
  </si>
  <si>
    <t>D137</t>
  </si>
  <si>
    <t>Pugmill P3 TO (97115) Anniston Sec 7</t>
  </si>
  <si>
    <t>R001938</t>
  </si>
  <si>
    <t>73035240</t>
  </si>
  <si>
    <t>Pugmill P3 TO (72451) TxDOT Waller_US HWY - 290 - 0114-11-086</t>
  </si>
  <si>
    <t>73035273</t>
  </si>
  <si>
    <t>Pugmill P3 TO (95724) JUBILEE SEC. 3 &amp; SEC. 8</t>
  </si>
  <si>
    <t>73035305</t>
  </si>
  <si>
    <t>73035330</t>
  </si>
  <si>
    <t>Pugmill P3 TO (34288) FM 1960 &amp; Eldridge Utility Relocations</t>
  </si>
  <si>
    <t>73035370</t>
  </si>
  <si>
    <t>Pugmill P3 TO (96130) Cypress Green 11 Tuscan Terrace Sec 1</t>
  </si>
  <si>
    <t>73035402</t>
  </si>
  <si>
    <t>Pugmill P3 TO (92016) Asher @ Towne Lake</t>
  </si>
  <si>
    <t>73035419</t>
  </si>
  <si>
    <t>Pugmill P3 TO (96512) Anniston Sec 1 WSD (Marlon)</t>
  </si>
  <si>
    <t>73035438</t>
  </si>
  <si>
    <t>Pugmill P3 TO (91664) Tomball West Intermediate School</t>
  </si>
  <si>
    <t>73035467</t>
  </si>
  <si>
    <t>73035482</t>
  </si>
  <si>
    <t>73035505</t>
  </si>
  <si>
    <t>73035516</t>
  </si>
  <si>
    <t>Pugmill P3 TO (93506) Marvida Sec 30</t>
  </si>
  <si>
    <t>73035524</t>
  </si>
  <si>
    <t>Pugmill P3 TO (95298) City of Hempstead</t>
  </si>
  <si>
    <t>73035570</t>
  </si>
  <si>
    <t>73035591</t>
  </si>
  <si>
    <t>73035624</t>
  </si>
  <si>
    <t>73035648</t>
  </si>
  <si>
    <t>73035683</t>
  </si>
  <si>
    <t>73035706</t>
  </si>
  <si>
    <t>Pugmill P3 TO (94002) Elyson Blvd and Leyson Lakes St Ded</t>
  </si>
  <si>
    <t>73035717</t>
  </si>
  <si>
    <t>73035748</t>
  </si>
  <si>
    <t>73035768</t>
  </si>
  <si>
    <t>73035797</t>
  </si>
  <si>
    <t>Pugmill P3 TO (102326) Katy Hockley Drainage Improvements</t>
  </si>
  <si>
    <t>73035831</t>
  </si>
  <si>
    <t>Pugmill P3 TO (88444) CyFair High School Multisite Master Plan</t>
  </si>
  <si>
    <t>73035866</t>
  </si>
  <si>
    <t>Pugmill P3 TO (101941) Katy Hockley Drainage Improvements</t>
  </si>
  <si>
    <t>73035886</t>
  </si>
  <si>
    <t>73035934</t>
  </si>
  <si>
    <t>73035954</t>
  </si>
  <si>
    <t>73035974</t>
  </si>
  <si>
    <t>73036024</t>
  </si>
  <si>
    <t>73036036</t>
  </si>
  <si>
    <t>73036080</t>
  </si>
  <si>
    <t>73036096</t>
  </si>
  <si>
    <t>73036136</t>
  </si>
  <si>
    <t>Pugmill P3 TO (101172) HESARTLAND DENTAL JORDAN RANCH</t>
  </si>
  <si>
    <t>73036253</t>
  </si>
  <si>
    <t>Pugmill P3 TO (98439) TAMARRON PARKWAY PHASE 5</t>
  </si>
  <si>
    <t>73036284</t>
  </si>
  <si>
    <t>73036305</t>
  </si>
  <si>
    <t>73036345</t>
  </si>
  <si>
    <t>73036373</t>
  </si>
  <si>
    <t>Pugmill P3 TO (97910) Penske Truck Leasing - Katy SC</t>
  </si>
  <si>
    <t>73036400</t>
  </si>
  <si>
    <t>Pugmill P3 TO (92666) 84" WL - FLINTLOCK - B1 &amp; B2 water supply</t>
  </si>
  <si>
    <t>73036441</t>
  </si>
  <si>
    <t>Pugmill P3 TO (97135) Tamarron West Sec 19</t>
  </si>
  <si>
    <t>73036475</t>
  </si>
  <si>
    <t>73036494</t>
  </si>
  <si>
    <t>70061442</t>
  </si>
  <si>
    <t>D142</t>
  </si>
  <si>
    <t>R001958</t>
  </si>
  <si>
    <t>70061459</t>
  </si>
  <si>
    <t>31094882</t>
  </si>
  <si>
    <t>D144</t>
  </si>
  <si>
    <t>Pugmill P6 TO (93295) SH36 NORTH- @ TRINITY RD</t>
  </si>
  <si>
    <t>R001964</t>
  </si>
  <si>
    <t>31094891</t>
  </si>
  <si>
    <t>31094902</t>
  </si>
  <si>
    <t>Pugmill P6 TO (91950) Brookewater 12</t>
  </si>
  <si>
    <t>31094918</t>
  </si>
  <si>
    <t>31094929</t>
  </si>
  <si>
    <t>31094938</t>
  </si>
  <si>
    <t>31094943</t>
  </si>
  <si>
    <t>Pugmill P6 TO (86591) George Ranch HS</t>
  </si>
  <si>
    <t>31094951</t>
  </si>
  <si>
    <t>Pugmill P6 TO (85677) 85677</t>
  </si>
  <si>
    <t>31094994</t>
  </si>
  <si>
    <t>Pugmill P6 TO (92551) Brays Oaks Crossing</t>
  </si>
  <si>
    <t>31095001</t>
  </si>
  <si>
    <t>Pugmill P6 TO (85676) Kelsey Seybold Rosenberg</t>
  </si>
  <si>
    <t>31095007</t>
  </si>
  <si>
    <t>31095015</t>
  </si>
  <si>
    <t>31095023</t>
  </si>
  <si>
    <t>Pugmill P6 TO (84207) Old Needville Fairchild</t>
  </si>
  <si>
    <t>31095031</t>
  </si>
  <si>
    <t>Pugmill P6 TO (87662) MUD 251 Indigo WP</t>
  </si>
  <si>
    <t>31095063</t>
  </si>
  <si>
    <t>31095078</t>
  </si>
  <si>
    <t>31095101</t>
  </si>
  <si>
    <t>31095121</t>
  </si>
  <si>
    <t>Pugmill P6 TO (86316) Hallimore Ranch Det. Basin PH 1</t>
  </si>
  <si>
    <t>31095128</t>
  </si>
  <si>
    <t>31095137</t>
  </si>
  <si>
    <t>31095166</t>
  </si>
  <si>
    <t>31095175</t>
  </si>
  <si>
    <t>31095208</t>
  </si>
  <si>
    <t>31095223</t>
  </si>
  <si>
    <t>31095239</t>
  </si>
  <si>
    <t>31095255</t>
  </si>
  <si>
    <t>31095284</t>
  </si>
  <si>
    <t>31095304</t>
  </si>
  <si>
    <t>31095319</t>
  </si>
  <si>
    <t>31095332</t>
  </si>
  <si>
    <t>31095349</t>
  </si>
  <si>
    <t>31095374</t>
  </si>
  <si>
    <t>31095398</t>
  </si>
  <si>
    <t>Pugmill P6 TO (95982) Harvest Green Grainage &amp; Mass Grading Phase VI</t>
  </si>
  <si>
    <t>31095417</t>
  </si>
  <si>
    <t>31094884</t>
  </si>
  <si>
    <t>D145</t>
  </si>
  <si>
    <t>R001965</t>
  </si>
  <si>
    <t>31094894</t>
  </si>
  <si>
    <t>31094908</t>
  </si>
  <si>
    <t>31094919</t>
  </si>
  <si>
    <t>31094930</t>
  </si>
  <si>
    <t>31094939</t>
  </si>
  <si>
    <t>31094946</t>
  </si>
  <si>
    <t>31094954</t>
  </si>
  <si>
    <t>31094961</t>
  </si>
  <si>
    <t>31094966</t>
  </si>
  <si>
    <t>31094974</t>
  </si>
  <si>
    <t>31094982</t>
  </si>
  <si>
    <t>31094988</t>
  </si>
  <si>
    <t>Pugmill P6 TO (90116) Child Advocacy</t>
  </si>
  <si>
    <t>31094993</t>
  </si>
  <si>
    <t>Pugmill P6 TO (89811) Independent Financial Sugar Land</t>
  </si>
  <si>
    <t>31095000</t>
  </si>
  <si>
    <t>31095019</t>
  </si>
  <si>
    <t>31095026</t>
  </si>
  <si>
    <t>Pugmill P6 TO (102127) CNP Brazos Substation</t>
  </si>
  <si>
    <t>31095039</t>
  </si>
  <si>
    <t>31095051</t>
  </si>
  <si>
    <t>31095061</t>
  </si>
  <si>
    <t>31095082</t>
  </si>
  <si>
    <t>31095098</t>
  </si>
  <si>
    <t>Pugmill P6 TO (90714) Harvest Patch Ln Streed Ded. Sec 1</t>
  </si>
  <si>
    <t>31095120</t>
  </si>
  <si>
    <t>31095126</t>
  </si>
  <si>
    <t>31095139</t>
  </si>
  <si>
    <t>31095163</t>
  </si>
  <si>
    <t>31095185</t>
  </si>
  <si>
    <t>31095201</t>
  </si>
  <si>
    <t>Pugmill P6 TO (96620) (8535 S Braeswood Blvd) City Wide Project 1</t>
  </si>
  <si>
    <t>31095231</t>
  </si>
  <si>
    <t>31095250</t>
  </si>
  <si>
    <t>31095287</t>
  </si>
  <si>
    <t>31095298</t>
  </si>
  <si>
    <t>Pugmill P6 TO (94921) Memorial Herman Sugar Land Parking Garage</t>
  </si>
  <si>
    <t>31095313</t>
  </si>
  <si>
    <t>31095330</t>
  </si>
  <si>
    <t>31095347</t>
  </si>
  <si>
    <t>31095370</t>
  </si>
  <si>
    <t>31095390</t>
  </si>
  <si>
    <t>31095084</t>
  </si>
  <si>
    <t>D152</t>
  </si>
  <si>
    <t>R001936</t>
  </si>
  <si>
    <t>31095106</t>
  </si>
  <si>
    <t>31095140</t>
  </si>
  <si>
    <t>31095158</t>
  </si>
  <si>
    <t>31095182</t>
  </si>
  <si>
    <t>31095207</t>
  </si>
  <si>
    <t>31095228</t>
  </si>
  <si>
    <t>31095256</t>
  </si>
  <si>
    <t>31095272</t>
  </si>
  <si>
    <t>70061630</t>
  </si>
  <si>
    <t>70061643</t>
  </si>
  <si>
    <t>70061667</t>
  </si>
  <si>
    <t>70061693</t>
  </si>
  <si>
    <t>70061707</t>
  </si>
  <si>
    <t>70061729</t>
  </si>
  <si>
    <t>70061755</t>
  </si>
  <si>
    <t>70061782</t>
  </si>
  <si>
    <t>70061804</t>
  </si>
  <si>
    <t>70061822</t>
  </si>
  <si>
    <t>70061851</t>
  </si>
  <si>
    <t>31095124</t>
  </si>
  <si>
    <t>D152 (D195)</t>
  </si>
  <si>
    <t>70061458</t>
  </si>
  <si>
    <t>D154</t>
  </si>
  <si>
    <t>R001973</t>
  </si>
  <si>
    <t>70061479</t>
  </si>
  <si>
    <t>70061498</t>
  </si>
  <si>
    <t>Pugmill P14 TO (16322) TXDOT - FM 2218</t>
  </si>
  <si>
    <t>72033378</t>
  </si>
  <si>
    <t>D156</t>
  </si>
  <si>
    <t>R001931</t>
  </si>
  <si>
    <t>72033388</t>
  </si>
  <si>
    <t>31095081</t>
  </si>
  <si>
    <t>D161</t>
  </si>
  <si>
    <t>R001970</t>
  </si>
  <si>
    <t>31095104</t>
  </si>
  <si>
    <t>31095164</t>
  </si>
  <si>
    <t>31095184</t>
  </si>
  <si>
    <t>31095206</t>
  </si>
  <si>
    <t>31095227</t>
  </si>
  <si>
    <t>31095254</t>
  </si>
  <si>
    <t>31095288</t>
  </si>
  <si>
    <t>31095306</t>
  </si>
  <si>
    <t>31095329</t>
  </si>
  <si>
    <t>31095346</t>
  </si>
  <si>
    <t>31095368</t>
  </si>
  <si>
    <t>31095393</t>
  </si>
  <si>
    <t>70061448</t>
  </si>
  <si>
    <t>70061464</t>
  </si>
  <si>
    <t>70061484</t>
  </si>
  <si>
    <t>Pugmill P14 TO (89066) FBC Park &amp; Rice</t>
  </si>
  <si>
    <t>70061504</t>
  </si>
  <si>
    <t>70061554</t>
  </si>
  <si>
    <t>70061609</t>
  </si>
  <si>
    <t>70061632</t>
  </si>
  <si>
    <t>70061644</t>
  </si>
  <si>
    <t>70061668</t>
  </si>
  <si>
    <t>70061694</t>
  </si>
  <si>
    <t>70061718</t>
  </si>
  <si>
    <t>70061761</t>
  </si>
  <si>
    <t>70061785</t>
  </si>
  <si>
    <t>70061805</t>
  </si>
  <si>
    <t>Pugmill P14 TO (90489) Laurel Farms 1 WSD &amp; Paving</t>
  </si>
  <si>
    <t>70061823</t>
  </si>
  <si>
    <t>70061832</t>
  </si>
  <si>
    <t>70061847</t>
  </si>
  <si>
    <t>70061883</t>
  </si>
  <si>
    <t>70061456</t>
  </si>
  <si>
    <t>D162</t>
  </si>
  <si>
    <t>R001939</t>
  </si>
  <si>
    <t>70061483</t>
  </si>
  <si>
    <t>70061508</t>
  </si>
  <si>
    <t>70061522</t>
  </si>
  <si>
    <t>70061614</t>
  </si>
  <si>
    <t>31095034</t>
  </si>
  <si>
    <t>D167</t>
  </si>
  <si>
    <t>R001976</t>
  </si>
  <si>
    <t>31095050</t>
  </si>
  <si>
    <t>31095064</t>
  </si>
  <si>
    <t>31095093</t>
  </si>
  <si>
    <t>31095113</t>
  </si>
  <si>
    <t>31095295</t>
  </si>
  <si>
    <t>31095321</t>
  </si>
  <si>
    <t>31095340</t>
  </si>
  <si>
    <t>31095361</t>
  </si>
  <si>
    <t>31095384</t>
  </si>
  <si>
    <t>Pugmill P6 TO (98615) Buddhist Center</t>
  </si>
  <si>
    <t>70061445</t>
  </si>
  <si>
    <t>70061470</t>
  </si>
  <si>
    <t>70061486</t>
  </si>
  <si>
    <t>70061518</t>
  </si>
  <si>
    <t>70061532</t>
  </si>
  <si>
    <t>70061538</t>
  </si>
  <si>
    <t>70061542</t>
  </si>
  <si>
    <t>70061557</t>
  </si>
  <si>
    <t>70061574</t>
  </si>
  <si>
    <t>70061588</t>
  </si>
  <si>
    <t>70061601</t>
  </si>
  <si>
    <t>70061619</t>
  </si>
  <si>
    <t>70061641</t>
  </si>
  <si>
    <t>70061665</t>
  </si>
  <si>
    <t>70061688</t>
  </si>
  <si>
    <t>70061709</t>
  </si>
  <si>
    <t>70061732</t>
  </si>
  <si>
    <t>70061743</t>
  </si>
  <si>
    <t>70061751</t>
  </si>
  <si>
    <t>70061776</t>
  </si>
  <si>
    <t>70061879</t>
  </si>
  <si>
    <t>70061982</t>
  </si>
  <si>
    <t>70061615</t>
  </si>
  <si>
    <t>D168</t>
  </si>
  <si>
    <t>R001953</t>
  </si>
  <si>
    <t>36084600</t>
  </si>
  <si>
    <t>D173</t>
  </si>
  <si>
    <t>Pugmill P10 TO (97104) 97104</t>
  </si>
  <si>
    <t>R001933</t>
  </si>
  <si>
    <t>36084605</t>
  </si>
  <si>
    <t>Pugmill P10 TO (58985) TXDOT - I-45 HUNTSVILLE - CONTR# 0675-07-097</t>
  </si>
  <si>
    <t>36084615</t>
  </si>
  <si>
    <t>36084632</t>
  </si>
  <si>
    <t>36084639</t>
  </si>
  <si>
    <t>36084654</t>
  </si>
  <si>
    <t>Pugmill P10 TO (90732) Montgomery Ridge Sec 1</t>
  </si>
  <si>
    <t>36084663</t>
  </si>
  <si>
    <t>Pugmill P10 TO (96258) 96258</t>
  </si>
  <si>
    <t>36084673</t>
  </si>
  <si>
    <t>36084680</t>
  </si>
  <si>
    <t>36084694</t>
  </si>
  <si>
    <t>36084701</t>
  </si>
  <si>
    <t>Pugmill P10 TO (92675) 92675</t>
  </si>
  <si>
    <t>36084723</t>
  </si>
  <si>
    <t>Pugmill P10 TO (77244) Alligator Creek Ph 2</t>
  </si>
  <si>
    <t>36084734</t>
  </si>
  <si>
    <t>36084740</t>
  </si>
  <si>
    <t>36084748</t>
  </si>
  <si>
    <t>Pugmill P10 TO (81430) 81430</t>
  </si>
  <si>
    <t>36084768</t>
  </si>
  <si>
    <t>36084777</t>
  </si>
  <si>
    <t>36084785</t>
  </si>
  <si>
    <t>36084799</t>
  </si>
  <si>
    <t>36084809</t>
  </si>
  <si>
    <t>36084817</t>
  </si>
  <si>
    <t>Pugmill P10 TO (82853) 82853</t>
  </si>
  <si>
    <t>36084830</t>
  </si>
  <si>
    <t>36084842</t>
  </si>
  <si>
    <t>Pugmill P10 TO (57800) MONTGOMERY FM 1488 - 0523-10-047</t>
  </si>
  <si>
    <t>36084848</t>
  </si>
  <si>
    <t>Pugmill P10 TO (95588) 95588</t>
  </si>
  <si>
    <t>36084853</t>
  </si>
  <si>
    <t>36084857</t>
  </si>
  <si>
    <t>70061454</t>
  </si>
  <si>
    <t>D176</t>
  </si>
  <si>
    <t>R001942</t>
  </si>
  <si>
    <t>70061472</t>
  </si>
  <si>
    <t>70061489</t>
  </si>
  <si>
    <t>75020707</t>
  </si>
  <si>
    <t>D177</t>
  </si>
  <si>
    <t>R001957</t>
  </si>
  <si>
    <t>75020717</t>
  </si>
  <si>
    <t>Pugmill P16 TO (75075) Pollard Blvd Segment C 1 &amp; Charlotte Street Phase</t>
  </si>
  <si>
    <t>70061441</t>
  </si>
  <si>
    <t>D179</t>
  </si>
  <si>
    <t>R001926</t>
  </si>
  <si>
    <t>70061460</t>
  </si>
  <si>
    <t>70061478</t>
  </si>
  <si>
    <t>70061511</t>
  </si>
  <si>
    <t>70061524</t>
  </si>
  <si>
    <t>Pugmill P14 TO (89162) Candela 14</t>
  </si>
  <si>
    <t>70061531</t>
  </si>
  <si>
    <t>70061539</t>
  </si>
  <si>
    <t>70061541</t>
  </si>
  <si>
    <t>70061556</t>
  </si>
  <si>
    <t>70061571</t>
  </si>
  <si>
    <t>70061585</t>
  </si>
  <si>
    <t>70061594</t>
  </si>
  <si>
    <t>70061596</t>
  </si>
  <si>
    <t>70061616</t>
  </si>
  <si>
    <t>70061635</t>
  </si>
  <si>
    <t>70061653</t>
  </si>
  <si>
    <t>70061669</t>
  </si>
  <si>
    <t>70061677</t>
  </si>
  <si>
    <t>70061698</t>
  </si>
  <si>
    <t>70061721</t>
  </si>
  <si>
    <t>70061735</t>
  </si>
  <si>
    <t>70061746</t>
  </si>
  <si>
    <t>70061764</t>
  </si>
  <si>
    <t>70061770</t>
  </si>
  <si>
    <t>70061810</t>
  </si>
  <si>
    <t>70061830</t>
  </si>
  <si>
    <t>70061853</t>
  </si>
  <si>
    <t>70061870</t>
  </si>
  <si>
    <t>70061886</t>
  </si>
  <si>
    <t>70061894</t>
  </si>
  <si>
    <t>70061905</t>
  </si>
  <si>
    <t>70061914</t>
  </si>
  <si>
    <t>70061923</t>
  </si>
  <si>
    <t>70061938</t>
  </si>
  <si>
    <t>70061946</t>
  </si>
  <si>
    <t>70061954</t>
  </si>
  <si>
    <t>70061961</t>
  </si>
  <si>
    <t>70061971</t>
  </si>
  <si>
    <t>Pugmill P14 TO (102346) Cinco SW Mud 1</t>
  </si>
  <si>
    <t>70061977</t>
  </si>
  <si>
    <t>70061991</t>
  </si>
  <si>
    <t>70062008</t>
  </si>
  <si>
    <t>70062015</t>
  </si>
  <si>
    <t>70062040</t>
  </si>
  <si>
    <t>70062052</t>
  </si>
  <si>
    <t>70062062</t>
  </si>
  <si>
    <t>70062076</t>
  </si>
  <si>
    <t>70061549</t>
  </si>
  <si>
    <t>D181</t>
  </si>
  <si>
    <t>Pugmill P14 TO (95982) Harvest Green Grainage &amp; Mass Grading Phase VI</t>
  </si>
  <si>
    <t>R001945</t>
  </si>
  <si>
    <t>70061565</t>
  </si>
  <si>
    <t>70061570</t>
  </si>
  <si>
    <t>70061603</t>
  </si>
  <si>
    <t>70061618</t>
  </si>
  <si>
    <t>70061640</t>
  </si>
  <si>
    <t>70061658</t>
  </si>
  <si>
    <t>70061680</t>
  </si>
  <si>
    <t>70061697</t>
  </si>
  <si>
    <t>70061715</t>
  </si>
  <si>
    <t>70061727</t>
  </si>
  <si>
    <t>70061757</t>
  </si>
  <si>
    <t>70061775</t>
  </si>
  <si>
    <t>70061791</t>
  </si>
  <si>
    <t>70061807</t>
  </si>
  <si>
    <t>70061825</t>
  </si>
  <si>
    <t>70061838</t>
  </si>
  <si>
    <t>70061854</t>
  </si>
  <si>
    <t>70061984</t>
  </si>
  <si>
    <t>70061994</t>
  </si>
  <si>
    <t>70062002</t>
  </si>
  <si>
    <t>70062013</t>
  </si>
  <si>
    <t>70062023</t>
  </si>
  <si>
    <t>70062030</t>
  </si>
  <si>
    <t>70062042</t>
  </si>
  <si>
    <t>70062058</t>
  </si>
  <si>
    <t>70062066</t>
  </si>
  <si>
    <t>30020029</t>
  </si>
  <si>
    <t>D187</t>
  </si>
  <si>
    <t>R001971</t>
  </si>
  <si>
    <t>37114075</t>
  </si>
  <si>
    <t>Pugmill P11 TO (88462) Friendswood Trails Sec 3A &amp; 4A WSDP</t>
  </si>
  <si>
    <t>72033379</t>
  </si>
  <si>
    <t>72033389</t>
  </si>
  <si>
    <t>72033422</t>
  </si>
  <si>
    <t>72033431</t>
  </si>
  <si>
    <t>72033449</t>
  </si>
  <si>
    <t>72033455</t>
  </si>
  <si>
    <t>72033616</t>
  </si>
  <si>
    <t>37113727</t>
  </si>
  <si>
    <t>D188</t>
  </si>
  <si>
    <t>Pugmill P11 TO (94708) (3700 Bissonnet St) City Wide Project 1</t>
  </si>
  <si>
    <t>R001979</t>
  </si>
  <si>
    <t>37113755</t>
  </si>
  <si>
    <t>Pugmill P11 TO (98228) Meridiana 35A</t>
  </si>
  <si>
    <t>37113986</t>
  </si>
  <si>
    <t>75020607</t>
  </si>
  <si>
    <t>70061453</t>
  </si>
  <si>
    <t>D193</t>
  </si>
  <si>
    <t>R001983</t>
  </si>
  <si>
    <t>70061474</t>
  </si>
  <si>
    <t>70061501</t>
  </si>
  <si>
    <t>71059548</t>
  </si>
  <si>
    <t>D194</t>
  </si>
  <si>
    <t>Pugmill P13 TO (93792) Courtside Fitness</t>
  </si>
  <si>
    <t>R001962</t>
  </si>
  <si>
    <t>03-01-2024 TO 03-07-2024</t>
  </si>
  <si>
    <t>71060104</t>
  </si>
  <si>
    <t>71060128</t>
  </si>
  <si>
    <t>71060137</t>
  </si>
  <si>
    <t>71060149</t>
  </si>
  <si>
    <t>71060183</t>
  </si>
  <si>
    <t>71060200</t>
  </si>
  <si>
    <t>71060220</t>
  </si>
  <si>
    <t>71060236</t>
  </si>
  <si>
    <t>71060248</t>
  </si>
  <si>
    <t>71060274</t>
  </si>
  <si>
    <t>71060277</t>
  </si>
  <si>
    <t>71060289</t>
  </si>
  <si>
    <t>71060305</t>
  </si>
  <si>
    <t>71060322</t>
  </si>
  <si>
    <t>71060346</t>
  </si>
  <si>
    <t>71060357</t>
  </si>
  <si>
    <t>71060378</t>
  </si>
  <si>
    <t>71060399</t>
  </si>
  <si>
    <t>71060419</t>
  </si>
  <si>
    <t>Pugmill P13 TO (91244) TXDOT SH 146 &amp; RESDORPH</t>
  </si>
  <si>
    <t>71060444</t>
  </si>
  <si>
    <t>71060455</t>
  </si>
  <si>
    <t>Pugmill P13 TO (102064) COH TDO Panel Replace (W El Dorado Blvd)</t>
  </si>
  <si>
    <t>71060468</t>
  </si>
  <si>
    <t>71060480</t>
  </si>
  <si>
    <t>31095014</t>
  </si>
  <si>
    <t>D195</t>
  </si>
  <si>
    <t>R001941</t>
  </si>
  <si>
    <t>31095022</t>
  </si>
  <si>
    <t>31095029</t>
  </si>
  <si>
    <t>31095041</t>
  </si>
  <si>
    <t>31095055</t>
  </si>
  <si>
    <t>31095068</t>
  </si>
  <si>
    <t>31095086</t>
  </si>
  <si>
    <t>31095105</t>
  </si>
  <si>
    <t>31095119</t>
  </si>
  <si>
    <t>31095345</t>
  </si>
  <si>
    <t>31095372</t>
  </si>
  <si>
    <t>31095400</t>
  </si>
  <si>
    <t>Pugmill P6 TO (89243) Marvest Green Sec 44, 46 &amp; 47 WSDP</t>
  </si>
  <si>
    <t>31095419</t>
  </si>
  <si>
    <t>70061485</t>
  </si>
  <si>
    <t>70061505</t>
  </si>
  <si>
    <t>70061516</t>
  </si>
  <si>
    <t>70061545</t>
  </si>
  <si>
    <t>70061560</t>
  </si>
  <si>
    <t>70061573</t>
  </si>
  <si>
    <t>70061587</t>
  </si>
  <si>
    <t>34138559</t>
  </si>
  <si>
    <t>D20</t>
  </si>
  <si>
    <t>Pugmill P8 TO (91660) Pasadena Transportation Center</t>
  </si>
  <si>
    <t>R001925</t>
  </si>
  <si>
    <t>34138584</t>
  </si>
  <si>
    <t>Pugmill P8 TO (86963) H.CO. CDSD DRAINAGE PROJECT</t>
  </si>
  <si>
    <t>34138606</t>
  </si>
  <si>
    <t>Pugmill P8 TO (92431) Drainage Improv Farkway Forest</t>
  </si>
  <si>
    <t>34138622</t>
  </si>
  <si>
    <t>Pugmill P8 TO (77549) Rd. Recon. W. Gulf Rd</t>
  </si>
  <si>
    <t>34138649</t>
  </si>
  <si>
    <t>Pugmill P8 TO (83046) City of Baytown 2020 St. Recons Project Parts I, I</t>
  </si>
  <si>
    <t>34138680</t>
  </si>
  <si>
    <t>Pugmill P8 TO (97358) Wayside Village Way</t>
  </si>
  <si>
    <t>34138694</t>
  </si>
  <si>
    <t>Pugmill P8 TO (73205) Excavation of Inwood Forest Detention Basin</t>
  </si>
  <si>
    <t>34138791</t>
  </si>
  <si>
    <t xml:space="preserve">Pugmill P8 TO (98783) Oak Glen Place Subdivision Drainage Improvements </t>
  </si>
  <si>
    <t>34138876</t>
  </si>
  <si>
    <t>Pugmill P8 TO (89040) City of La Porte</t>
  </si>
  <si>
    <t>34138907</t>
  </si>
  <si>
    <t>Pugmill P8 TO (74394) Fountainview Subdivision Drainage Improvements</t>
  </si>
  <si>
    <t>34138924</t>
  </si>
  <si>
    <t>Pugmill P8 TO (79943) ARMANDO BAYOU UPPER REACHES DRAIN IMPROVEMENTS</t>
  </si>
  <si>
    <t>34138977</t>
  </si>
  <si>
    <t>Pugmill P8 TO (72907) NHH Ennis</t>
  </si>
  <si>
    <t>34138996</t>
  </si>
  <si>
    <t>Pugmill P8 TO (80835) Remy Jade - ProEnergy</t>
  </si>
  <si>
    <t>34139036</t>
  </si>
  <si>
    <t>34139070</t>
  </si>
  <si>
    <t>34139103</t>
  </si>
  <si>
    <t>Pugmill P8 TO (100383) Our Lady of Lourdes</t>
  </si>
  <si>
    <t>34139133</t>
  </si>
  <si>
    <t>Pugmill P8 TO (84225) HCFCD White Oak Federal Flood Damage Repair</t>
  </si>
  <si>
    <t>34139186</t>
  </si>
  <si>
    <t>34139203</t>
  </si>
  <si>
    <t>Pugmill P8 TO (93193) Humble ISD MS 11</t>
  </si>
  <si>
    <t>34139223</t>
  </si>
  <si>
    <t>34139249</t>
  </si>
  <si>
    <t>Pugmill P8 TO (87275) HC Beaumont Place</t>
  </si>
  <si>
    <t>34139265</t>
  </si>
  <si>
    <t>Pugmill P8 TO (100353) CNP Northbelt</t>
  </si>
  <si>
    <t>34139283</t>
  </si>
  <si>
    <t>34139299</t>
  </si>
  <si>
    <t>Pugmill P8 TO (92666) 84" WL - FLINTLOCK - B1 &amp; B2 water supply</t>
  </si>
  <si>
    <t>34139324</t>
  </si>
  <si>
    <t>34139338</t>
  </si>
  <si>
    <t>34139361</t>
  </si>
  <si>
    <t>34139388</t>
  </si>
  <si>
    <t>Pugmill P8 TO (98321) COH 2023 SWAT CO-4 - WBS 430006-0027-4 - Shepherd</t>
  </si>
  <si>
    <t>34139419</t>
  </si>
  <si>
    <t>Pugmill P8 TO (83143) Rankin 59 Logistics Park</t>
  </si>
  <si>
    <t>34139441</t>
  </si>
  <si>
    <t>Pugmill P8 TO (102482) Mason Park - Trail Connector</t>
  </si>
  <si>
    <t>34139488</t>
  </si>
  <si>
    <t>31094880</t>
  </si>
  <si>
    <t>D200</t>
  </si>
  <si>
    <t>R001966</t>
  </si>
  <si>
    <t>31094887</t>
  </si>
  <si>
    <t>31094898</t>
  </si>
  <si>
    <t>31094913</t>
  </si>
  <si>
    <t>31094925</t>
  </si>
  <si>
    <t>31094934</t>
  </si>
  <si>
    <t>31094942</t>
  </si>
  <si>
    <t>31094952</t>
  </si>
  <si>
    <t>31094962</t>
  </si>
  <si>
    <t>31094969</t>
  </si>
  <si>
    <t>31094978</t>
  </si>
  <si>
    <t>31094984</t>
  </si>
  <si>
    <t>31094989</t>
  </si>
  <si>
    <t>Pugmill P6 TO (90901) Cutlass 2</t>
  </si>
  <si>
    <t>31094997</t>
  </si>
  <si>
    <t>31095005</t>
  </si>
  <si>
    <t>31095028</t>
  </si>
  <si>
    <t>31095043</t>
  </si>
  <si>
    <t>31095054</t>
  </si>
  <si>
    <t>31095067</t>
  </si>
  <si>
    <t>31095083</t>
  </si>
  <si>
    <t>31095099</t>
  </si>
  <si>
    <t>31095122</t>
  </si>
  <si>
    <t>31095127</t>
  </si>
  <si>
    <t>Pugmill P6 TO (87417) 87417</t>
  </si>
  <si>
    <t>31095142</t>
  </si>
  <si>
    <t>31095160</t>
  </si>
  <si>
    <t>31095173</t>
  </si>
  <si>
    <t>31095194</t>
  </si>
  <si>
    <t>31095213</t>
  </si>
  <si>
    <t>31095224</t>
  </si>
  <si>
    <t>31095246</t>
  </si>
  <si>
    <t>31095265</t>
  </si>
  <si>
    <t>31095302</t>
  </si>
  <si>
    <t>31095323</t>
  </si>
  <si>
    <t>31095334</t>
  </si>
  <si>
    <t>31095362</t>
  </si>
  <si>
    <t>31095378</t>
  </si>
  <si>
    <t>31095410</t>
  </si>
  <si>
    <t>Pugmill P6 TO (87952) Arabella on the Praire Sec 4</t>
  </si>
  <si>
    <t>31095421</t>
  </si>
  <si>
    <t>31095278</t>
  </si>
  <si>
    <t>D201</t>
  </si>
  <si>
    <t>R001946</t>
  </si>
  <si>
    <t>31095299</t>
  </si>
  <si>
    <t>31095314</t>
  </si>
  <si>
    <t>31095333</t>
  </si>
  <si>
    <t>31095352</t>
  </si>
  <si>
    <t>31095379</t>
  </si>
  <si>
    <t>31095408</t>
  </si>
  <si>
    <t>32069679</t>
  </si>
  <si>
    <t>D202</t>
  </si>
  <si>
    <t>Pugmill P7 TO (97603) Storm Water Quality and Diversion</t>
  </si>
  <si>
    <t>R001981</t>
  </si>
  <si>
    <t>32069698</t>
  </si>
  <si>
    <t>32069702</t>
  </si>
  <si>
    <t>32069711</t>
  </si>
  <si>
    <t>Pugmill P7 TO (51492) 51492</t>
  </si>
  <si>
    <t>38048165</t>
  </si>
  <si>
    <t>38048173</t>
  </si>
  <si>
    <t>Pugmill P12 TO (97134) Artavia 24 &amp; 25</t>
  </si>
  <si>
    <t>38048186</t>
  </si>
  <si>
    <t>38048209</t>
  </si>
  <si>
    <t>38048221</t>
  </si>
  <si>
    <t>38048229</t>
  </si>
  <si>
    <t>38048242</t>
  </si>
  <si>
    <t>38048254</t>
  </si>
  <si>
    <t>38048266</t>
  </si>
  <si>
    <t>38048280</t>
  </si>
  <si>
    <t>38048299</t>
  </si>
  <si>
    <t>38048313</t>
  </si>
  <si>
    <t>38048330</t>
  </si>
  <si>
    <t>38048344</t>
  </si>
  <si>
    <t>38048357</t>
  </si>
  <si>
    <t>38048379</t>
  </si>
  <si>
    <t>38048393</t>
  </si>
  <si>
    <t>38048408</t>
  </si>
  <si>
    <t>38048425</t>
  </si>
  <si>
    <t>Pugmill P12 TO (90895) Arlos RV Resort Onsite</t>
  </si>
  <si>
    <t>38048443</t>
  </si>
  <si>
    <t>38048450</t>
  </si>
  <si>
    <t>38048461</t>
  </si>
  <si>
    <t>38048468</t>
  </si>
  <si>
    <t>38048486</t>
  </si>
  <si>
    <t>38048492</t>
  </si>
  <si>
    <t>38048507</t>
  </si>
  <si>
    <t>38048521</t>
  </si>
  <si>
    <t>38048530</t>
  </si>
  <si>
    <t>38048546</t>
  </si>
  <si>
    <t>38048555</t>
  </si>
  <si>
    <t>38048574</t>
  </si>
  <si>
    <t>38048587</t>
  </si>
  <si>
    <t>38048596</t>
  </si>
  <si>
    <t>38048615</t>
  </si>
  <si>
    <t>38048627</t>
  </si>
  <si>
    <t>Pugmill P12 TO (102472) 102472</t>
  </si>
  <si>
    <t>38048643</t>
  </si>
  <si>
    <t>38048658</t>
  </si>
  <si>
    <t>38048669</t>
  </si>
  <si>
    <t>38048682</t>
  </si>
  <si>
    <t>38048702</t>
  </si>
  <si>
    <t>38048715</t>
  </si>
  <si>
    <t>Pugmill P12 TO (95465) Eagle Place (Mont Belvieu)</t>
  </si>
  <si>
    <t>38048731</t>
  </si>
  <si>
    <t>38048751</t>
  </si>
  <si>
    <t>38048767</t>
  </si>
  <si>
    <t>38048778</t>
  </si>
  <si>
    <t>38048790</t>
  </si>
  <si>
    <t>38048801</t>
  </si>
  <si>
    <t>38048821</t>
  </si>
  <si>
    <t>34138567</t>
  </si>
  <si>
    <t>D203</t>
  </si>
  <si>
    <t>R001961</t>
  </si>
  <si>
    <t>34138598</t>
  </si>
  <si>
    <t>34138638</t>
  </si>
  <si>
    <t>34138658</t>
  </si>
  <si>
    <t>34138702</t>
  </si>
  <si>
    <t>34138755</t>
  </si>
  <si>
    <t>34138767</t>
  </si>
  <si>
    <t>Pugmill P8 TO (92433) HC-Barrett Station Ph II Drainage Improvements-Gul</t>
  </si>
  <si>
    <t>34138782</t>
  </si>
  <si>
    <t>34138798</t>
  </si>
  <si>
    <t>34138828</t>
  </si>
  <si>
    <t>Pugmill P8 TO (101996) CNP Parkway</t>
  </si>
  <si>
    <t>34138842</t>
  </si>
  <si>
    <t>Pugmill P8 TO (101479) NEWPP-North Plant Work Pkg 6</t>
  </si>
  <si>
    <t>34138857</t>
  </si>
  <si>
    <t>34138877</t>
  </si>
  <si>
    <t>34138896</t>
  </si>
  <si>
    <t>34138917</t>
  </si>
  <si>
    <t>34138937</t>
  </si>
  <si>
    <t>34138985</t>
  </si>
  <si>
    <t>34139008</t>
  </si>
  <si>
    <t>34139040</t>
  </si>
  <si>
    <t>34139078</t>
  </si>
  <si>
    <t>34139110</t>
  </si>
  <si>
    <t>34139193</t>
  </si>
  <si>
    <t>34139212</t>
  </si>
  <si>
    <t>34139240</t>
  </si>
  <si>
    <t>34139260</t>
  </si>
  <si>
    <t>34139281</t>
  </si>
  <si>
    <t>34139301</t>
  </si>
  <si>
    <t>34139326</t>
  </si>
  <si>
    <t>34139347</t>
  </si>
  <si>
    <t>34139387</t>
  </si>
  <si>
    <t>34139421</t>
  </si>
  <si>
    <t>34139454</t>
  </si>
  <si>
    <t>34139484</t>
  </si>
  <si>
    <t>34139520</t>
  </si>
  <si>
    <t>31095178</t>
  </si>
  <si>
    <t>D206</t>
  </si>
  <si>
    <t>R001974</t>
  </si>
  <si>
    <t>31095200</t>
  </si>
  <si>
    <t>31095221</t>
  </si>
  <si>
    <t>31095237</t>
  </si>
  <si>
    <t>31095259</t>
  </si>
  <si>
    <t>31095303</t>
  </si>
  <si>
    <t>31095322</t>
  </si>
  <si>
    <t>31095341</t>
  </si>
  <si>
    <t>31095360</t>
  </si>
  <si>
    <t>31095383</t>
  </si>
  <si>
    <t>70061552</t>
  </si>
  <si>
    <t>70061568</t>
  </si>
  <si>
    <t>70061586</t>
  </si>
  <si>
    <t>70061612</t>
  </si>
  <si>
    <t>70061631</t>
  </si>
  <si>
    <t>70061645</t>
  </si>
  <si>
    <t>Pugmill P14 TO (86443) Summerview Det Ph 2</t>
  </si>
  <si>
    <t>70061663</t>
  </si>
  <si>
    <t>70061687</t>
  </si>
  <si>
    <t>70061704</t>
  </si>
  <si>
    <t>70061720</t>
  </si>
  <si>
    <t>70061771</t>
  </si>
  <si>
    <t>70061790</t>
  </si>
  <si>
    <t>70061809</t>
  </si>
  <si>
    <t>70061826</t>
  </si>
  <si>
    <t>70061841</t>
  </si>
  <si>
    <t>70061858</t>
  </si>
  <si>
    <t>70061863</t>
  </si>
  <si>
    <t>70061898</t>
  </si>
  <si>
    <t>70061444</t>
  </si>
  <si>
    <t>D208</t>
  </si>
  <si>
    <t>R001982</t>
  </si>
  <si>
    <t>70061471</t>
  </si>
  <si>
    <t>70061488</t>
  </si>
  <si>
    <t>70061510</t>
  </si>
  <si>
    <t>70061528</t>
  </si>
  <si>
    <t>70061537</t>
  </si>
  <si>
    <t>70061544</t>
  </si>
  <si>
    <t>70061559</t>
  </si>
  <si>
    <t>70061576</t>
  </si>
  <si>
    <t>70061591</t>
  </si>
  <si>
    <t>70061610</t>
  </si>
  <si>
    <t>70061629</t>
  </si>
  <si>
    <t>70061651</t>
  </si>
  <si>
    <t>70061871</t>
  </si>
  <si>
    <t>70061887</t>
  </si>
  <si>
    <t>70061902</t>
  </si>
  <si>
    <t>71060016</t>
  </si>
  <si>
    <t>D21</t>
  </si>
  <si>
    <t>Pugmill P13 TO (93583) Galveston County Algo-Alta Loma Project</t>
  </si>
  <si>
    <t>R001955</t>
  </si>
  <si>
    <t>71060030</t>
  </si>
  <si>
    <t>71060051</t>
  </si>
  <si>
    <t>71060062</t>
  </si>
  <si>
    <t>71060074</t>
  </si>
  <si>
    <t>71060098</t>
  </si>
  <si>
    <t>71060114</t>
  </si>
  <si>
    <t>71060126</t>
  </si>
  <si>
    <t>71060141</t>
  </si>
  <si>
    <t>71060153</t>
  </si>
  <si>
    <t>71060166</t>
  </si>
  <si>
    <t>71060176</t>
  </si>
  <si>
    <t>71060213</t>
  </si>
  <si>
    <t>71060233</t>
  </si>
  <si>
    <t>71060247</t>
  </si>
  <si>
    <t>71060270</t>
  </si>
  <si>
    <t>71060285</t>
  </si>
  <si>
    <t>71060312</t>
  </si>
  <si>
    <t>Pugmill P13 TO (102345) State Highway 3 - 42 inch Waterline Relocation</t>
  </si>
  <si>
    <t>71060330</t>
  </si>
  <si>
    <t>71060344</t>
  </si>
  <si>
    <t>71060374</t>
  </si>
  <si>
    <t>71060382</t>
  </si>
  <si>
    <t>71060393</t>
  </si>
  <si>
    <t>71060407</t>
  </si>
  <si>
    <t>71060429</t>
  </si>
  <si>
    <t>71060438</t>
  </si>
  <si>
    <t>71060450</t>
  </si>
  <si>
    <t>Pugmill P13 TO (69536) IL Texas Pearland K-8</t>
  </si>
  <si>
    <t>71060466</t>
  </si>
  <si>
    <t>72033395</t>
  </si>
  <si>
    <t>D210</t>
  </si>
  <si>
    <t>R001978</t>
  </si>
  <si>
    <t>72033405</t>
  </si>
  <si>
    <t>72033418</t>
  </si>
  <si>
    <t>Pugmill P15 TO (98802) Austin Park Chimneystone Drainage Improvements</t>
  </si>
  <si>
    <t>72033437</t>
  </si>
  <si>
    <t>72033448</t>
  </si>
  <si>
    <t>72033469</t>
  </si>
  <si>
    <t>72033481</t>
  </si>
  <si>
    <t>72033496</t>
  </si>
  <si>
    <t>72033512</t>
  </si>
  <si>
    <t>72033529</t>
  </si>
  <si>
    <t>72033545</t>
  </si>
  <si>
    <t>72033551</t>
  </si>
  <si>
    <t>Pugmill P15 TO (66153) WILSONS GULLY - UPTOWN</t>
  </si>
  <si>
    <t>72033570</t>
  </si>
  <si>
    <t>72033589</t>
  </si>
  <si>
    <t>72033604</t>
  </si>
  <si>
    <t>72033622</t>
  </si>
  <si>
    <t>72033633</t>
  </si>
  <si>
    <t>72033276</t>
  </si>
  <si>
    <t>D30</t>
  </si>
  <si>
    <t>R001968</t>
  </si>
  <si>
    <t>72033288</t>
  </si>
  <si>
    <t>72033303</t>
  </si>
  <si>
    <t>72033376</t>
  </si>
  <si>
    <t>72033387</t>
  </si>
  <si>
    <t>Pugmill P15 TO (81840) J Heck Paving Expan.</t>
  </si>
  <si>
    <t>72033398</t>
  </si>
  <si>
    <t>72033407</t>
  </si>
  <si>
    <t>72033415</t>
  </si>
  <si>
    <t>72033425</t>
  </si>
  <si>
    <t>72033436</t>
  </si>
  <si>
    <t>72033442</t>
  </si>
  <si>
    <t>72033453</t>
  </si>
  <si>
    <t>72033460</t>
  </si>
  <si>
    <t>75020605</t>
  </si>
  <si>
    <t>75020615</t>
  </si>
  <si>
    <t>75020634</t>
  </si>
  <si>
    <t>75020648</t>
  </si>
  <si>
    <t>75020659</t>
  </si>
  <si>
    <t>75020673</t>
  </si>
  <si>
    <t>75020686</t>
  </si>
  <si>
    <t>75020698</t>
  </si>
  <si>
    <t>75020706</t>
  </si>
  <si>
    <t>D30 (D130)</t>
  </si>
  <si>
    <t>30019996</t>
  </si>
  <si>
    <t>D35</t>
  </si>
  <si>
    <t>R001929</t>
  </si>
  <si>
    <t>30020006</t>
  </si>
  <si>
    <t>Pugmill P5 TO (81840) J Heck Paving Expan.</t>
  </si>
  <si>
    <t>30020018</t>
  </si>
  <si>
    <t>30020036</t>
  </si>
  <si>
    <t>30020043</t>
  </si>
  <si>
    <t>30020053</t>
  </si>
  <si>
    <t>Pugmill P5 TO (79279) Fort Bend Town Center III</t>
  </si>
  <si>
    <t>30020067</t>
  </si>
  <si>
    <t>30020072</t>
  </si>
  <si>
    <t>75020617</t>
  </si>
  <si>
    <t>75020633</t>
  </si>
  <si>
    <t>75020647</t>
  </si>
  <si>
    <t>75020660</t>
  </si>
  <si>
    <t>75020676</t>
  </si>
  <si>
    <t>75020689</t>
  </si>
  <si>
    <t>75020699</t>
  </si>
  <si>
    <t>75020709</t>
  </si>
  <si>
    <t>75020720</t>
  </si>
  <si>
    <t>75020734</t>
  </si>
  <si>
    <t>75020748</t>
  </si>
  <si>
    <t>75020756</t>
  </si>
  <si>
    <t>75020762</t>
  </si>
  <si>
    <t>75020772</t>
  </si>
  <si>
    <t>75020780</t>
  </si>
  <si>
    <t>75020907</t>
  </si>
  <si>
    <t>30019935</t>
  </si>
  <si>
    <t>D37</t>
  </si>
  <si>
    <t>R001949</t>
  </si>
  <si>
    <t>30019942</t>
  </si>
  <si>
    <t>Pugmill P5 TO (98733) Harper/ Fountain View Dr 77057</t>
  </si>
  <si>
    <t>30019951</t>
  </si>
  <si>
    <t>30019959</t>
  </si>
  <si>
    <t>30019963</t>
  </si>
  <si>
    <t>Pugmill P5 TO (88529) Worthing HS</t>
  </si>
  <si>
    <t>30019971</t>
  </si>
  <si>
    <t>30019980</t>
  </si>
  <si>
    <t>30019987</t>
  </si>
  <si>
    <t>30019992</t>
  </si>
  <si>
    <t>30020008</t>
  </si>
  <si>
    <t>30020015</t>
  </si>
  <si>
    <t>30020026</t>
  </si>
  <si>
    <t>30020030</t>
  </si>
  <si>
    <t>30020046</t>
  </si>
  <si>
    <t>30020054</t>
  </si>
  <si>
    <t>30020064</t>
  </si>
  <si>
    <t>30020073</t>
  </si>
  <si>
    <t>30020079</t>
  </si>
  <si>
    <t>75020725</t>
  </si>
  <si>
    <t>75020732</t>
  </si>
  <si>
    <t>75020742</t>
  </si>
  <si>
    <t>75020751</t>
  </si>
  <si>
    <t>75020766</t>
  </si>
  <si>
    <t>75020782</t>
  </si>
  <si>
    <t>75020796</t>
  </si>
  <si>
    <t>75020801</t>
  </si>
  <si>
    <t>75020806</t>
  </si>
  <si>
    <t>75020813</t>
  </si>
  <si>
    <t>75020822</t>
  </si>
  <si>
    <t>75020832</t>
  </si>
  <si>
    <t>75020842</t>
  </si>
  <si>
    <t>75020849</t>
  </si>
  <si>
    <t>75020854</t>
  </si>
  <si>
    <t>75020872</t>
  </si>
  <si>
    <t>75020878</t>
  </si>
  <si>
    <t>75020883</t>
  </si>
  <si>
    <t>75020895</t>
  </si>
  <si>
    <t>75020899</t>
  </si>
  <si>
    <t>75020905</t>
  </si>
  <si>
    <t>Pugmill P16 TO (66153) WILSONS GULLY - UPTOWN</t>
  </si>
  <si>
    <t>75020919</t>
  </si>
  <si>
    <t>75020925</t>
  </si>
  <si>
    <t>Pugmill P16 TO (98733) Harper/ Fountain View Dr 77057</t>
  </si>
  <si>
    <t>72032793</t>
  </si>
  <si>
    <t>D44</t>
  </si>
  <si>
    <t>R001952</t>
  </si>
  <si>
    <t>72032809</t>
  </si>
  <si>
    <t>72032828</t>
  </si>
  <si>
    <t>Pugmill P15 TO (98389) Park Vista @ El Tesoro 2</t>
  </si>
  <si>
    <t>72032838</t>
  </si>
  <si>
    <t xml:space="preserve">Pugmill P15 TO (96164) Republic Bag of Texas </t>
  </si>
  <si>
    <t>72033243</t>
  </si>
  <si>
    <t>30019939</t>
  </si>
  <si>
    <t>D45</t>
  </si>
  <si>
    <t>R001963</t>
  </si>
  <si>
    <t>30019948</t>
  </si>
  <si>
    <t>30019954</t>
  </si>
  <si>
    <t>30019966</t>
  </si>
  <si>
    <t>30019974</t>
  </si>
  <si>
    <t>30019983</t>
  </si>
  <si>
    <t>30019991</t>
  </si>
  <si>
    <t>30020002</t>
  </si>
  <si>
    <t>30020012</t>
  </si>
  <si>
    <t>30020025</t>
  </si>
  <si>
    <t>30020033</t>
  </si>
  <si>
    <t>30020048</t>
  </si>
  <si>
    <t>30020056</t>
  </si>
  <si>
    <t>30020063</t>
  </si>
  <si>
    <t>30020076</t>
  </si>
  <si>
    <t>37113737</t>
  </si>
  <si>
    <t>37113844</t>
  </si>
  <si>
    <t>37113852</t>
  </si>
  <si>
    <t>37114185</t>
  </si>
  <si>
    <t>Pugmill P11 TO (94447) BRAZORIA COUNTY - CR 58 WIDENING</t>
  </si>
  <si>
    <t>37114554</t>
  </si>
  <si>
    <t>Pugmill P11 TO (75075) Pollard Blvd Segment C 1 &amp; Charlotte Street Phase</t>
  </si>
  <si>
    <t>75020606</t>
  </si>
  <si>
    <t>75020618</t>
  </si>
  <si>
    <t>75020638</t>
  </si>
  <si>
    <t>75020649</t>
  </si>
  <si>
    <t>75020665</t>
  </si>
  <si>
    <t>75020687</t>
  </si>
  <si>
    <t>75020694</t>
  </si>
  <si>
    <t>75020704</t>
  </si>
  <si>
    <t>75020711</t>
  </si>
  <si>
    <t>75020719</t>
  </si>
  <si>
    <t>75020730</t>
  </si>
  <si>
    <t>75020739</t>
  </si>
  <si>
    <t>75020752</t>
  </si>
  <si>
    <t>75020769</t>
  </si>
  <si>
    <t>75020778</t>
  </si>
  <si>
    <t>75020788</t>
  </si>
  <si>
    <t>75020795</t>
  </si>
  <si>
    <t>75020800</t>
  </si>
  <si>
    <t>75020812</t>
  </si>
  <si>
    <t>75020820</t>
  </si>
  <si>
    <t>75020831</t>
  </si>
  <si>
    <t>75020834</t>
  </si>
  <si>
    <t>75020844</t>
  </si>
  <si>
    <t>Pugmill P16 TO (73851) "72"" WATERLINE- Tuam"</t>
  </si>
  <si>
    <t>75020857</t>
  </si>
  <si>
    <t>75020864</t>
  </si>
  <si>
    <t>75020869</t>
  </si>
  <si>
    <t>75020876</t>
  </si>
  <si>
    <t>75020880</t>
  </si>
  <si>
    <t xml:space="preserve">Pugmill P16 TO (96164) Republic Bag of Texas </t>
  </si>
  <si>
    <t>75020893</t>
  </si>
  <si>
    <t>75020898</t>
  </si>
  <si>
    <t>75020908</t>
  </si>
  <si>
    <t>75020918</t>
  </si>
  <si>
    <t>Pugmill P16 TO (94427) Caldwell Crossing Sec 2</t>
  </si>
  <si>
    <t>75020927</t>
  </si>
  <si>
    <t>30020004</t>
  </si>
  <si>
    <t>D47</t>
  </si>
  <si>
    <t>R001944</t>
  </si>
  <si>
    <t>30020014</t>
  </si>
  <si>
    <t>30020023</t>
  </si>
  <si>
    <t>30020037</t>
  </si>
  <si>
    <t>30020044</t>
  </si>
  <si>
    <t>30020058</t>
  </si>
  <si>
    <t>75020714</t>
  </si>
  <si>
    <t>75020726</t>
  </si>
  <si>
    <t>75020736</t>
  </si>
  <si>
    <t>75020746</t>
  </si>
  <si>
    <t>75020757</t>
  </si>
  <si>
    <t>75020763</t>
  </si>
  <si>
    <t>75020773</t>
  </si>
  <si>
    <t>75020784</t>
  </si>
  <si>
    <t>75020793</t>
  </si>
  <si>
    <t>Pugmill P16 TO (102066) COH TDO Panel Replace (Fuqua St)</t>
  </si>
  <si>
    <t>75020805</t>
  </si>
  <si>
    <t>75020810</t>
  </si>
  <si>
    <t>75020816</t>
  </si>
  <si>
    <t>71059971</t>
  </si>
  <si>
    <t>D48</t>
  </si>
  <si>
    <t>R001943</t>
  </si>
  <si>
    <t>71059981</t>
  </si>
  <si>
    <t>71059991</t>
  </si>
  <si>
    <t>71060005</t>
  </si>
  <si>
    <t>71060023</t>
  </si>
  <si>
    <t>71060038</t>
  </si>
  <si>
    <t>71060050</t>
  </si>
  <si>
    <t>71060068</t>
  </si>
  <si>
    <t>71060082</t>
  </si>
  <si>
    <t>71060096</t>
  </si>
  <si>
    <t>71060111</t>
  </si>
  <si>
    <t>71060123</t>
  </si>
  <si>
    <t>71060135</t>
  </si>
  <si>
    <t>71060146</t>
  </si>
  <si>
    <t>71060157</t>
  </si>
  <si>
    <t>71060165</t>
  </si>
  <si>
    <t>71060175</t>
  </si>
  <si>
    <t>71060180</t>
  </si>
  <si>
    <t>71060193</t>
  </si>
  <si>
    <t>71060198</t>
  </si>
  <si>
    <t>71060212</t>
  </si>
  <si>
    <t>71060222</t>
  </si>
  <si>
    <t>71060243</t>
  </si>
  <si>
    <t>71060250</t>
  </si>
  <si>
    <t>Pugmill P13 TO (92623) Sandhill Crane Soccer Complex</t>
  </si>
  <si>
    <t>71060281</t>
  </si>
  <si>
    <t>71060294</t>
  </si>
  <si>
    <t>71060306</t>
  </si>
  <si>
    <t>71060318</t>
  </si>
  <si>
    <t>71060329</t>
  </si>
  <si>
    <t>71060341</t>
  </si>
  <si>
    <t>71060371</t>
  </si>
  <si>
    <t>71060390</t>
  </si>
  <si>
    <t>71060403</t>
  </si>
  <si>
    <t>71060414</t>
  </si>
  <si>
    <t>71060424</t>
  </si>
  <si>
    <t>71060446</t>
  </si>
  <si>
    <t>71060454</t>
  </si>
  <si>
    <t>71060473</t>
  </si>
  <si>
    <t>31095296</t>
  </si>
  <si>
    <t>D49</t>
  </si>
  <si>
    <t>R001977</t>
  </si>
  <si>
    <t>31095316</t>
  </si>
  <si>
    <t>31095335</t>
  </si>
  <si>
    <t>31095353</t>
  </si>
  <si>
    <t>31095371</t>
  </si>
  <si>
    <t>31095394</t>
  </si>
  <si>
    <t>70061547</t>
  </si>
  <si>
    <t>70061562</t>
  </si>
  <si>
    <t>70061579</t>
  </si>
  <si>
    <t>70061592</t>
  </si>
  <si>
    <t>70061604</t>
  </si>
  <si>
    <t>70061621</t>
  </si>
  <si>
    <t>70061636</t>
  </si>
  <si>
    <t>70061655</t>
  </si>
  <si>
    <t>70061675</t>
  </si>
  <si>
    <t>70061695</t>
  </si>
  <si>
    <t>70061711</t>
  </si>
  <si>
    <t>70061754</t>
  </si>
  <si>
    <t>70061772</t>
  </si>
  <si>
    <t>70061789</t>
  </si>
  <si>
    <t>70061806</t>
  </si>
  <si>
    <t>70061818</t>
  </si>
  <si>
    <t>70061836</t>
  </si>
  <si>
    <t>70061850</t>
  </si>
  <si>
    <t>70061859</t>
  </si>
  <si>
    <t>70061877</t>
  </si>
  <si>
    <t>70061986</t>
  </si>
  <si>
    <t>30019997</t>
  </si>
  <si>
    <t>D61</t>
  </si>
  <si>
    <t>R001930</t>
  </si>
  <si>
    <t>75020708</t>
  </si>
  <si>
    <t>75020721</t>
  </si>
  <si>
    <t>75020735</t>
  </si>
  <si>
    <t>75020755</t>
  </si>
  <si>
    <t>75020764</t>
  </si>
  <si>
    <t>75020774</t>
  </si>
  <si>
    <t>75020783</t>
  </si>
  <si>
    <t>75020915</t>
  </si>
  <si>
    <t>75020928</t>
  </si>
  <si>
    <t>34138566</t>
  </si>
  <si>
    <t>D71</t>
  </si>
  <si>
    <t>R001967</t>
  </si>
  <si>
    <t>34138590</t>
  </si>
  <si>
    <t>34138610</t>
  </si>
  <si>
    <t>34138636</t>
  </si>
  <si>
    <t>34138673</t>
  </si>
  <si>
    <t>34138695</t>
  </si>
  <si>
    <t>34138748</t>
  </si>
  <si>
    <t>34138762</t>
  </si>
  <si>
    <t>34138775</t>
  </si>
  <si>
    <t>34138799</t>
  </si>
  <si>
    <t>34138826</t>
  </si>
  <si>
    <t>34138847</t>
  </si>
  <si>
    <t>34138864</t>
  </si>
  <si>
    <t>34138884</t>
  </si>
  <si>
    <t>34138915</t>
  </si>
  <si>
    <t>34138929</t>
  </si>
  <si>
    <t>34138970</t>
  </si>
  <si>
    <t>34138986</t>
  </si>
  <si>
    <t>Pugmill P8 TO (89011) HCFCD - Fallbrook Drainage Improvement</t>
  </si>
  <si>
    <t>34139013</t>
  </si>
  <si>
    <t>34139032</t>
  </si>
  <si>
    <t>34139067</t>
  </si>
  <si>
    <t>34139101</t>
  </si>
  <si>
    <t>34139115</t>
  </si>
  <si>
    <t>34139128</t>
  </si>
  <si>
    <t>34139165</t>
  </si>
  <si>
    <t>34139174</t>
  </si>
  <si>
    <t>34139181</t>
  </si>
  <si>
    <t>Pugmill P8 TO (42889) Hourly Standby</t>
  </si>
  <si>
    <t>34139195</t>
  </si>
  <si>
    <t>34139214</t>
  </si>
  <si>
    <t>34139238</t>
  </si>
  <si>
    <t>Pugmill P8 TO (69820) Kingslake Forest Drainage Project</t>
  </si>
  <si>
    <t>34139247</t>
  </si>
  <si>
    <t>34139282</t>
  </si>
  <si>
    <t>34139298</t>
  </si>
  <si>
    <t>34139323</t>
  </si>
  <si>
    <t>34139346</t>
  </si>
  <si>
    <t>34139382</t>
  </si>
  <si>
    <t>34139406</t>
  </si>
  <si>
    <t>Pugmill P8 TO (102080) Houston at Ella Blvd - Palladium</t>
  </si>
  <si>
    <t>34139437</t>
  </si>
  <si>
    <t>34139461</t>
  </si>
  <si>
    <t>34139494</t>
  </si>
  <si>
    <t>Pugmill P8 TO (85765) SAFStor Bammel</t>
  </si>
  <si>
    <t>34139527</t>
  </si>
  <si>
    <t>Pugmill P8 TO (97826) The Cottage Green Baytown Phase 1</t>
  </si>
  <si>
    <t>73035219</t>
  </si>
  <si>
    <t>D76</t>
  </si>
  <si>
    <t>R001937</t>
  </si>
  <si>
    <t>73035247</t>
  </si>
  <si>
    <t>Pugmill P3 TO (98372) Anniston Sec 8 WSD</t>
  </si>
  <si>
    <t>73035260</t>
  </si>
  <si>
    <t>73035295</t>
  </si>
  <si>
    <t>73035316</t>
  </si>
  <si>
    <t>73035347</t>
  </si>
  <si>
    <t>Pugmill P3 TO (91784) Penick Townhomes &amp; Apartments</t>
  </si>
  <si>
    <t>73035375</t>
  </si>
  <si>
    <t>73035400</t>
  </si>
  <si>
    <t>73035523</t>
  </si>
  <si>
    <t>73035553</t>
  </si>
  <si>
    <t>73035573</t>
  </si>
  <si>
    <t>73035609</t>
  </si>
  <si>
    <t>73035636</t>
  </si>
  <si>
    <t>73035677</t>
  </si>
  <si>
    <t>73035701</t>
  </si>
  <si>
    <t>73035723</t>
  </si>
  <si>
    <t>73035761</t>
  </si>
  <si>
    <t>Pugmill P3 TO (100330) CNP Hockley Substation</t>
  </si>
  <si>
    <t>73035791</t>
  </si>
  <si>
    <t>73035816</t>
  </si>
  <si>
    <t>73035853</t>
  </si>
  <si>
    <t>73035885</t>
  </si>
  <si>
    <t>Pugmill P3 TO (102205) HCMUD 432 - Permanent WW Treatment Plant Ph 1</t>
  </si>
  <si>
    <t>73035919</t>
  </si>
  <si>
    <t>73035979</t>
  </si>
  <si>
    <t>73036007</t>
  </si>
  <si>
    <t>73036044</t>
  </si>
  <si>
    <t>73036066</t>
  </si>
  <si>
    <t>73036107</t>
  </si>
  <si>
    <t>73036133</t>
  </si>
  <si>
    <t>73036169</t>
  </si>
  <si>
    <t>73036186</t>
  </si>
  <si>
    <t>73036219</t>
  </si>
  <si>
    <t>Pugmill P3 TO (102104) SUNTERRA SEC 61</t>
  </si>
  <si>
    <t>73036259</t>
  </si>
  <si>
    <t>73036295</t>
  </si>
  <si>
    <t>73036318</t>
  </si>
  <si>
    <t>73036370</t>
  </si>
  <si>
    <t>73036390</t>
  </si>
  <si>
    <t>73036419</t>
  </si>
  <si>
    <t>31095095</t>
  </si>
  <si>
    <t>D85</t>
  </si>
  <si>
    <t>R001935</t>
  </si>
  <si>
    <t>31095123</t>
  </si>
  <si>
    <t>Pugmill P6 TO (70637) Beechnut Storage</t>
  </si>
  <si>
    <t>31095176</t>
  </si>
  <si>
    <t>31095196</t>
  </si>
  <si>
    <t>31095214</t>
  </si>
  <si>
    <t>31095234</t>
  </si>
  <si>
    <t>31095344</t>
  </si>
  <si>
    <t>31095365</t>
  </si>
  <si>
    <t>31095392</t>
  </si>
  <si>
    <t>31095414</t>
  </si>
  <si>
    <t>31095425</t>
  </si>
  <si>
    <t>70061449</t>
  </si>
  <si>
    <t>70061466</t>
  </si>
  <si>
    <t>70061606</t>
  </si>
  <si>
    <t>70061628</t>
  </si>
  <si>
    <t>70061650</t>
  </si>
  <si>
    <t>70061681</t>
  </si>
  <si>
    <t>70061692</t>
  </si>
  <si>
    <t>70061706</t>
  </si>
  <si>
    <t>70061722</t>
  </si>
  <si>
    <t>70061758</t>
  </si>
  <si>
    <t>70061780</t>
  </si>
  <si>
    <t>70061796</t>
  </si>
  <si>
    <t>70061812</t>
  </si>
  <si>
    <t>70061820</t>
  </si>
  <si>
    <t>70061842</t>
  </si>
  <si>
    <t>70061857</t>
  </si>
  <si>
    <t>70061861</t>
  </si>
  <si>
    <t>31094953</t>
  </si>
  <si>
    <t>D86</t>
  </si>
  <si>
    <t>R001975</t>
  </si>
  <si>
    <t>31095037</t>
  </si>
  <si>
    <t>31095052</t>
  </si>
  <si>
    <t>31095066</t>
  </si>
  <si>
    <t>31095092</t>
  </si>
  <si>
    <t>31095112</t>
  </si>
  <si>
    <t>31095241</t>
  </si>
  <si>
    <t>31095266</t>
  </si>
  <si>
    <t>31095311</t>
  </si>
  <si>
    <t>31095331</t>
  </si>
  <si>
    <t>31095351</t>
  </si>
  <si>
    <t>31095366</t>
  </si>
  <si>
    <t>31095388</t>
  </si>
  <si>
    <t>31095413</t>
  </si>
  <si>
    <t>70061451</t>
  </si>
  <si>
    <t>70061468</t>
  </si>
  <si>
    <t>70061487</t>
  </si>
  <si>
    <t>70061506</t>
  </si>
  <si>
    <t>70061521</t>
  </si>
  <si>
    <t>70061561</t>
  </si>
  <si>
    <t>70061578</t>
  </si>
  <si>
    <t>70061602</t>
  </si>
  <si>
    <t>70061742</t>
  </si>
  <si>
    <t>70061753</t>
  </si>
  <si>
    <t>70061786</t>
  </si>
  <si>
    <t>70061880</t>
  </si>
  <si>
    <t>38048124</t>
  </si>
  <si>
    <t>D91</t>
  </si>
  <si>
    <t>R001932</t>
  </si>
  <si>
    <t>38048128</t>
  </si>
  <si>
    <t>38048136</t>
  </si>
  <si>
    <t>Pugmill P12 TO (97826) The Cottage Green Baytown Phase 1</t>
  </si>
  <si>
    <t>38048157</t>
  </si>
  <si>
    <t>38048168</t>
  </si>
  <si>
    <t>38048179</t>
  </si>
  <si>
    <t>38048194</t>
  </si>
  <si>
    <t>38048232</t>
  </si>
  <si>
    <t>38048246</t>
  </si>
  <si>
    <t>38048261</t>
  </si>
  <si>
    <t>38048284</t>
  </si>
  <si>
    <t>38048301</t>
  </si>
  <si>
    <t>38048312</t>
  </si>
  <si>
    <t>38048329</t>
  </si>
  <si>
    <t>38048343</t>
  </si>
  <si>
    <t>38048356</t>
  </si>
  <si>
    <t>38048373</t>
  </si>
  <si>
    <t>38048386</t>
  </si>
  <si>
    <t>38048402</t>
  </si>
  <si>
    <t>38048413</t>
  </si>
  <si>
    <t>38048429</t>
  </si>
  <si>
    <t>38048449</t>
  </si>
  <si>
    <t>38048457</t>
  </si>
  <si>
    <t>38048466</t>
  </si>
  <si>
    <t>38048481</t>
  </si>
  <si>
    <t>38048488</t>
  </si>
  <si>
    <t>38048518</t>
  </si>
  <si>
    <t>38048525</t>
  </si>
  <si>
    <t>38048551</t>
  </si>
  <si>
    <t>38048553</t>
  </si>
  <si>
    <t>38048573</t>
  </si>
  <si>
    <t>38048586</t>
  </si>
  <si>
    <t>38048595</t>
  </si>
  <si>
    <t>38048613</t>
  </si>
  <si>
    <t>38048623</t>
  </si>
  <si>
    <t>38048641</t>
  </si>
  <si>
    <t>38048655</t>
  </si>
  <si>
    <t>38048667</t>
  </si>
  <si>
    <t>38048673</t>
  </si>
  <si>
    <t>38048683</t>
  </si>
  <si>
    <t>38048706</t>
  </si>
  <si>
    <t>38048716</t>
  </si>
  <si>
    <t>38048742</t>
  </si>
  <si>
    <t>38048747</t>
  </si>
  <si>
    <t>38048766</t>
  </si>
  <si>
    <t>38048773</t>
  </si>
  <si>
    <t>31095030</t>
  </si>
  <si>
    <t>D94</t>
  </si>
  <si>
    <t>R001959</t>
  </si>
  <si>
    <t>31095036</t>
  </si>
  <si>
    <t>31095049</t>
  </si>
  <si>
    <t>31095062</t>
  </si>
  <si>
    <t>31095085</t>
  </si>
  <si>
    <t>31095100</t>
  </si>
  <si>
    <t>31095115</t>
  </si>
  <si>
    <t>31095136</t>
  </si>
  <si>
    <t>31095151</t>
  </si>
  <si>
    <t>31095180</t>
  </si>
  <si>
    <t>31095202</t>
  </si>
  <si>
    <t>31095222</t>
  </si>
  <si>
    <t>31095238</t>
  </si>
  <si>
    <t>31095261</t>
  </si>
  <si>
    <t>31095283</t>
  </si>
  <si>
    <t>31095300</t>
  </si>
  <si>
    <t>31095318</t>
  </si>
  <si>
    <t>31095336</t>
  </si>
  <si>
    <t>31095358</t>
  </si>
  <si>
    <t>31095387</t>
  </si>
  <si>
    <t>31095409</t>
  </si>
  <si>
    <t>31095424</t>
  </si>
  <si>
    <t>70061553</t>
  </si>
  <si>
    <t>70061577</t>
  </si>
  <si>
    <t>70061611</t>
  </si>
  <si>
    <t>70061633</t>
  </si>
  <si>
    <t>70061646</t>
  </si>
  <si>
    <t>70061664</t>
  </si>
  <si>
    <t>70061689</t>
  </si>
  <si>
    <t>Pugmill P14 TO (69030) TX Dot FM 1463</t>
  </si>
  <si>
    <t>70061762</t>
  </si>
  <si>
    <t>71059976</t>
  </si>
  <si>
    <t>D95</t>
  </si>
  <si>
    <t>R001947</t>
  </si>
  <si>
    <t>71059988</t>
  </si>
  <si>
    <t>71060004</t>
  </si>
  <si>
    <t>71060020</t>
  </si>
  <si>
    <t>71060031</t>
  </si>
  <si>
    <t>71060043</t>
  </si>
  <si>
    <t>71060055</t>
  </si>
  <si>
    <t>71060063</t>
  </si>
  <si>
    <t>71060073</t>
  </si>
  <si>
    <t>71060084</t>
  </si>
  <si>
    <t>71060099</t>
  </si>
  <si>
    <t>71060115</t>
  </si>
  <si>
    <t>71060127</t>
  </si>
  <si>
    <t>71060133</t>
  </si>
  <si>
    <t>71060143</t>
  </si>
  <si>
    <t>71060155</t>
  </si>
  <si>
    <t>71060163</t>
  </si>
  <si>
    <t>71060174</t>
  </si>
  <si>
    <t>71060188</t>
  </si>
  <si>
    <t>Pugmill P13 TO (89630) Brazoria Co Ct Exp-PTO 5B</t>
  </si>
  <si>
    <t>71060205</t>
  </si>
  <si>
    <t>71060219</t>
  </si>
  <si>
    <t>71060230</t>
  </si>
  <si>
    <t>71060252</t>
  </si>
  <si>
    <t>71060268</t>
  </si>
  <si>
    <t>71060283</t>
  </si>
  <si>
    <t>71060297</t>
  </si>
  <si>
    <t>71060308</t>
  </si>
  <si>
    <t>71060334</t>
  </si>
  <si>
    <t>71060355</t>
  </si>
  <si>
    <t>71060370</t>
  </si>
  <si>
    <t>71060389</t>
  </si>
  <si>
    <t>71060397</t>
  </si>
  <si>
    <t>71060409</t>
  </si>
  <si>
    <t>71060417</t>
  </si>
  <si>
    <t>71060430</t>
  </si>
  <si>
    <t>71060439</t>
  </si>
  <si>
    <t>71060452</t>
  </si>
  <si>
    <t>71060472</t>
  </si>
  <si>
    <t>71059977</t>
  </si>
  <si>
    <t>D99</t>
  </si>
  <si>
    <t>R001948</t>
  </si>
  <si>
    <t>71059985</t>
  </si>
  <si>
    <t>71059998</t>
  </si>
  <si>
    <t>71060014</t>
  </si>
  <si>
    <t>71060029</t>
  </si>
  <si>
    <t>71060042</t>
  </si>
  <si>
    <t>71060091</t>
  </si>
  <si>
    <t>71060139</t>
  </si>
  <si>
    <t>71060150</t>
  </si>
  <si>
    <t>71060161</t>
  </si>
  <si>
    <t>71060172</t>
  </si>
  <si>
    <t>71060191</t>
  </si>
  <si>
    <t>71060208</t>
  </si>
  <si>
    <t>71060232</t>
  </si>
  <si>
    <t>71060253</t>
  </si>
  <si>
    <t>71060267</t>
  </si>
  <si>
    <t>71060282</t>
  </si>
  <si>
    <t>71060300</t>
  </si>
  <si>
    <t>71060319</t>
  </si>
  <si>
    <t>71060333</t>
  </si>
  <si>
    <t>71060342</t>
  </si>
  <si>
    <t>71060367</t>
  </si>
  <si>
    <t>71060386</t>
  </si>
  <si>
    <t>71060394</t>
  </si>
  <si>
    <t>71060406</t>
  </si>
  <si>
    <t>71060416</t>
  </si>
  <si>
    <t>71060440</t>
  </si>
  <si>
    <t>71060460</t>
  </si>
  <si>
    <t>71060476</t>
  </si>
  <si>
    <t>71060100</t>
  </si>
  <si>
    <t>D99 (D95)</t>
  </si>
  <si>
    <t>Bonus</t>
  </si>
  <si>
    <t>Toll</t>
  </si>
  <si>
    <t>Fuel</t>
  </si>
  <si>
    <t>Total</t>
  </si>
  <si>
    <t>70049783</t>
  </si>
  <si>
    <t>D06</t>
  </si>
  <si>
    <t>Pugmill P14 TO (51623) 51623</t>
  </si>
  <si>
    <t>12-01-2023 to 12-07-2023</t>
  </si>
  <si>
    <t>70056058</t>
  </si>
  <si>
    <t>Pugmill P14 TO (51626) 51626</t>
  </si>
  <si>
    <t>01-26-2024 TO 02-01-2024</t>
  </si>
  <si>
    <t>72030321</t>
  </si>
  <si>
    <t>D10</t>
  </si>
  <si>
    <t>Pugmill P5 TO (52374) 52374</t>
  </si>
  <si>
    <t>01-12-2024 TO 01-18-2024</t>
  </si>
  <si>
    <t>72024920</t>
  </si>
  <si>
    <t>Pugmill P15 TO (83505) JS Post Oak</t>
  </si>
  <si>
    <t>09-15-2023 to 09-21-2023</t>
  </si>
  <si>
    <t>72028702</t>
  </si>
  <si>
    <t>Pugmill P15 TO (94938) 610/228/SCOTT - wall 20 &amp; 21 - TXDOT HARRIS CO.</t>
  </si>
  <si>
    <t>71051040</t>
  </si>
  <si>
    <t>Pugmill P13 TO (91070) TXDOT SH 146 &amp; 10th st</t>
  </si>
  <si>
    <t>08-25-2023 TO 08-31-2023</t>
  </si>
  <si>
    <t>08-25-2023 to 08-31-2023</t>
  </si>
  <si>
    <t>31092582</t>
  </si>
  <si>
    <t>D11</t>
  </si>
  <si>
    <t>Pugmill P6 TO (86017) ILTexas Richmond K-8 School</t>
  </si>
  <si>
    <t>02-02-2024 to 02-08-2024</t>
  </si>
  <si>
    <t>32058302</t>
  </si>
  <si>
    <t>Pugmill P7 TO (87142) MEADOWS AT IMPERIAL OAKS SEC 20</t>
  </si>
  <si>
    <t>0922-0928-2023</t>
  </si>
  <si>
    <t>09-22-2023 to 09-28-2023</t>
  </si>
  <si>
    <t>32059775</t>
  </si>
  <si>
    <t>Pugmill P7 TO (89302) Maple Heights</t>
  </si>
  <si>
    <t>10-06-2023 to 10-12-2023</t>
  </si>
  <si>
    <t>38044199</t>
  </si>
  <si>
    <t>Pugmill P12 TO (81413) Astaire Pkwy PH 2 &amp; Artavia Sec 23</t>
  </si>
  <si>
    <t>38045362</t>
  </si>
  <si>
    <t>Pugmill P12 TO (95728) Artavia-Aspire Way Ph 3 &amp; La Strada Dr</t>
  </si>
  <si>
    <t>71048272</t>
  </si>
  <si>
    <t>Pugmill P13 TO (82244) Sunrise Cove Sec 1</t>
  </si>
  <si>
    <t>06-30-2023 TO 07-06-2023</t>
  </si>
  <si>
    <t>32056126</t>
  </si>
  <si>
    <t>Pugmill P7 TO (17136) 17136</t>
  </si>
  <si>
    <t>08-11-2023 TO 08-17-2023</t>
  </si>
  <si>
    <t>08-11-2023 to 08-17-2023</t>
  </si>
  <si>
    <t>32059208</t>
  </si>
  <si>
    <t>Pugmill P7 TO (85227) Port North 59 Distribution Center</t>
  </si>
  <si>
    <t>09-29-2023 to 10-05-2023</t>
  </si>
  <si>
    <t>09/29/2023 to 10/05/2023</t>
  </si>
  <si>
    <t>32067227</t>
  </si>
  <si>
    <t>Pugmill P7 TO (99655) Intercontinental Watwrline &amp; Detention Pond No 2</t>
  </si>
  <si>
    <t>32065471</t>
  </si>
  <si>
    <t>Pugmill P7 TO (16583) 16583</t>
  </si>
  <si>
    <t>12-15-2023 TO 12-20-2023</t>
  </si>
  <si>
    <t>70054428</t>
  </si>
  <si>
    <t>70055152</t>
  </si>
  <si>
    <t>Pugmill P14 TO (97729) Texas Richmond K-8 School</t>
  </si>
  <si>
    <t>01-19-2024 to 01-25-2024</t>
  </si>
  <si>
    <t>34113300</t>
  </si>
  <si>
    <t>D13</t>
  </si>
  <si>
    <t>Pugmill P8 TO (88297) 88297</t>
  </si>
  <si>
    <t>45010893</t>
  </si>
  <si>
    <t>D131</t>
  </si>
  <si>
    <t>Pugmill P4 TO (54870) FBCTRA Segment B-2 @ Sienna Pkwy - BETO</t>
  </si>
  <si>
    <t>07-07-2023 TO 07-13-2023</t>
  </si>
  <si>
    <t>70033737</t>
  </si>
  <si>
    <t>Pugmill P14 TO (86208) PECAN RIDGE 7 &amp; PECAN KNOLL DR PH 2 WSD</t>
  </si>
  <si>
    <t>70035884</t>
  </si>
  <si>
    <t>Pugmill P14 TO (81782) Fulshear Lakes Way Phase II</t>
  </si>
  <si>
    <t>08-04-2023 TO 08-10-2023</t>
  </si>
  <si>
    <t>70048676</t>
  </si>
  <si>
    <t>11-22-2023 TO 11-30-2023</t>
  </si>
  <si>
    <t>73010684</t>
  </si>
  <si>
    <t>Pugmill P3 TO (86006) Bridgeland Creekland Village 8</t>
  </si>
  <si>
    <t>70039232</t>
  </si>
  <si>
    <t>D140</t>
  </si>
  <si>
    <t>70044724</t>
  </si>
  <si>
    <t>Pugmill P14 TO (86444) Summerview Det Ph 2</t>
  </si>
  <si>
    <t>10-27-2023 TO 11-02-2023</t>
  </si>
  <si>
    <t>70052309</t>
  </si>
  <si>
    <t>D153</t>
  </si>
  <si>
    <t>70033758</t>
  </si>
  <si>
    <t>D160</t>
  </si>
  <si>
    <t>Pugmill P14 TO (83849) TX Dot FM 1463</t>
  </si>
  <si>
    <t>70038825</t>
  </si>
  <si>
    <t>Pugmill P14 TO (88644) Candela 12 &amp; 13</t>
  </si>
  <si>
    <t>70038909</t>
  </si>
  <si>
    <t>Pugmill P14 TO (69031) TX Dot FM 1463</t>
  </si>
  <si>
    <t>70058421</t>
  </si>
  <si>
    <t>Pugmill P14 TO (93957) Harvest Green Sec 48 &amp; 49</t>
  </si>
  <si>
    <t>02-09-2024 TO 02-15-2024</t>
  </si>
  <si>
    <t>70041512</t>
  </si>
  <si>
    <t>Pugmill P14 TO (87415) Harvest Green Sec 48 &amp; 49</t>
  </si>
  <si>
    <t>10-13-2023 to 10-19-2023</t>
  </si>
  <si>
    <t>70053861</t>
  </si>
  <si>
    <t>Pugmill P14 TO (97900) COH TDO Panel Replace ( Stafford Springs)</t>
  </si>
  <si>
    <t>01-05-2024 TO 01-11-2024</t>
  </si>
  <si>
    <t>70054335</t>
  </si>
  <si>
    <t>Pugmill P14 TO (98298) Jordan Ranch Sec 46 &amp; 47 WSD&amp;P</t>
  </si>
  <si>
    <t>70059059</t>
  </si>
  <si>
    <t>02-16-2024 to 02-22-2024</t>
  </si>
  <si>
    <t>34130547</t>
  </si>
  <si>
    <t>Pugmill P8 TO (92201) Meadows Sec 6 at River Ranch Ph 3</t>
  </si>
  <si>
    <t>12-08-2023 to 12-14-2023</t>
  </si>
  <si>
    <t>34130586</t>
  </si>
  <si>
    <t>70060162</t>
  </si>
  <si>
    <t>02-23-2024 TO 02-29-2024</t>
  </si>
  <si>
    <t>70035672</t>
  </si>
  <si>
    <t>Pugmill P14 TO (84531) Creek Rush at Cross Creek Ranch Sec 8</t>
  </si>
  <si>
    <t>70035920</t>
  </si>
  <si>
    <t>Pugmill P14 TO (69029) TX Dot FM 1463</t>
  </si>
  <si>
    <t>70036276</t>
  </si>
  <si>
    <t>08-18-2023 to 08-24-2023</t>
  </si>
  <si>
    <t>70057919</t>
  </si>
  <si>
    <t>Pugmill P14 TO (99815) Jordan Ranch Sec 43 WSD&amp;P (Ruben)</t>
  </si>
  <si>
    <t>45012314</t>
  </si>
  <si>
    <t>D170</t>
  </si>
  <si>
    <t>Pugmill P4 TO (25954) FRESNO PLANT 4 HOURLY STAND BY</t>
  </si>
  <si>
    <t>45012320</t>
  </si>
  <si>
    <t>70042025</t>
  </si>
  <si>
    <t>70042026</t>
  </si>
  <si>
    <t>70042028</t>
  </si>
  <si>
    <t>70042029</t>
  </si>
  <si>
    <t>70042030</t>
  </si>
  <si>
    <t>70042031</t>
  </si>
  <si>
    <t>70042272</t>
  </si>
  <si>
    <t>70042273</t>
  </si>
  <si>
    <t>70042274</t>
  </si>
  <si>
    <t>70042275</t>
  </si>
  <si>
    <t>70042277</t>
  </si>
  <si>
    <t>70042278</t>
  </si>
  <si>
    <t>70042279</t>
  </si>
  <si>
    <t>70042280</t>
  </si>
  <si>
    <t>70042281</t>
  </si>
  <si>
    <t>75016335</t>
  </si>
  <si>
    <t>Pugmill P16 TO (26014) WALL 6- TXDOT HARRIS CO. 610/ALMEDA-FANNIN</t>
  </si>
  <si>
    <t>75018765</t>
  </si>
  <si>
    <t>Pugmill P16 TO (94907) Common Wealth</t>
  </si>
  <si>
    <t>12-29-2023 TO 01-04-2024</t>
  </si>
  <si>
    <t>75019103</t>
  </si>
  <si>
    <t>Pugmill P16 TO (98221) Meridiana 5 East</t>
  </si>
  <si>
    <t>45012313</t>
  </si>
  <si>
    <t>D171</t>
  </si>
  <si>
    <t>45012312</t>
  </si>
  <si>
    <t>D172</t>
  </si>
  <si>
    <t>36083330</t>
  </si>
  <si>
    <t>Pugmill P10 TO (99654) 99654</t>
  </si>
  <si>
    <t>45012311</t>
  </si>
  <si>
    <t>D175</t>
  </si>
  <si>
    <t>70042593</t>
  </si>
  <si>
    <t>70044936</t>
  </si>
  <si>
    <t>70061788</t>
  </si>
  <si>
    <t>70040733</t>
  </si>
  <si>
    <t>Pugmill P14 TO (79828) Lakes of Orchid Estates</t>
  </si>
  <si>
    <t>70049376</t>
  </si>
  <si>
    <t>70054340</t>
  </si>
  <si>
    <t>D184</t>
  </si>
  <si>
    <t>37101937</t>
  </si>
  <si>
    <t>Pugmill P11 TO (88222) Kemah Crossing Sec 3</t>
  </si>
  <si>
    <t>11-10-2023 TO 11-16-2023</t>
  </si>
  <si>
    <t>71056474</t>
  </si>
  <si>
    <t>34128178</t>
  </si>
  <si>
    <t>Pugmill P8 TO (95874) COH FY 2023 # 4- RICHLAND - PO 52</t>
  </si>
  <si>
    <t>11-17-2023 TO 11-21-2023</t>
  </si>
  <si>
    <t>38045169</t>
  </si>
  <si>
    <t>D207</t>
  </si>
  <si>
    <t>Pugmill P12 TO (95143) Creekwood Crossing 1 WSD</t>
  </si>
  <si>
    <t>70061919</t>
  </si>
  <si>
    <t>71051292</t>
  </si>
  <si>
    <t>D22</t>
  </si>
  <si>
    <t>Pugmill P13 TO (82564) Pedregal 6</t>
  </si>
  <si>
    <t>09-01-2023 to 09-07-2023</t>
  </si>
  <si>
    <t>37107804</t>
  </si>
  <si>
    <t>D24</t>
  </si>
  <si>
    <t>Pugmill P11 TO (92994) 92994</t>
  </si>
  <si>
    <t>45012321</t>
  </si>
  <si>
    <t>72028574</t>
  </si>
  <si>
    <t>45012317</t>
  </si>
  <si>
    <t>D32</t>
  </si>
  <si>
    <t>45012322</t>
  </si>
  <si>
    <t>72028817</t>
  </si>
  <si>
    <t>Pugmill P15 TO (88033) BRANARD - st /COH 72in WL</t>
  </si>
  <si>
    <t>30014790</t>
  </si>
  <si>
    <t>D33</t>
  </si>
  <si>
    <t>Pugmill P5 TO (80012) Valencia Section 3</t>
  </si>
  <si>
    <t>45012315</t>
  </si>
  <si>
    <t>30013561</t>
  </si>
  <si>
    <t>Pugmill P5 TO (84645) TXDOT - SH 288 @ CR. 64 W - CN# 0598-02-125</t>
  </si>
  <si>
    <t>75014024</t>
  </si>
  <si>
    <t>Pugmill P16 TO (85187) TXDOT - SH 288 @ CR. 63 E - CN# 0598-02-125</t>
  </si>
  <si>
    <t>07-28-2023 TO 08-03-2023</t>
  </si>
  <si>
    <t>72026286</t>
  </si>
  <si>
    <t>D36</t>
  </si>
  <si>
    <t>Pugmill P15 TO (93922) FY2022 Citywide street drainage Rehab #1 WBS - MI</t>
  </si>
  <si>
    <t>30019587</t>
  </si>
  <si>
    <t>37111326</t>
  </si>
  <si>
    <t>Pugmill P11 TO (94427) Caldwell Crossing Sec 2</t>
  </si>
  <si>
    <t>75013303</t>
  </si>
  <si>
    <t>Pugmill P16 TO (75799) Valencia Section 5</t>
  </si>
  <si>
    <t>07-14-2023 TO 07-20-2023</t>
  </si>
  <si>
    <t>70047717</t>
  </si>
  <si>
    <t>75013884</t>
  </si>
  <si>
    <t>Pugmill P16 TO (81668) 1211 kipling st /COH 72in WL</t>
  </si>
  <si>
    <t>45012318</t>
  </si>
  <si>
    <t>D70</t>
  </si>
  <si>
    <t>34130203</t>
  </si>
  <si>
    <t>34130581</t>
  </si>
  <si>
    <t>34134853</t>
  </si>
  <si>
    <t>34136088</t>
  </si>
  <si>
    <t>Pugmill P8 TO (98361) Targa - Fire Line</t>
  </si>
  <si>
    <t>34136488</t>
  </si>
  <si>
    <t>Pugmill P8 TO (100347) 100347</t>
  </si>
  <si>
    <t>45012316</t>
  </si>
  <si>
    <t>D72</t>
  </si>
  <si>
    <t>45012319</t>
  </si>
  <si>
    <t>73015377</t>
  </si>
  <si>
    <t>Pugmill P3 TO (94057) 94057</t>
  </si>
  <si>
    <t>10-20-2023 to 10-26-2023</t>
  </si>
  <si>
    <t>73017560</t>
  </si>
  <si>
    <t>Pugmill P3 TO (84360) Schield Rd Tract WSD</t>
  </si>
  <si>
    <t>11-03-2023 to 11-09-2023</t>
  </si>
  <si>
    <t>70043954</t>
  </si>
  <si>
    <t>71055445</t>
  </si>
  <si>
    <t>D87</t>
  </si>
  <si>
    <t>Pugmill P13 TO (92785) Westlawn and Highland Drainage Improv</t>
  </si>
  <si>
    <t>73014701</t>
  </si>
  <si>
    <t>Pugmill P3 TO (55655) First Met Senior Living</t>
  </si>
  <si>
    <t>R000943</t>
  </si>
  <si>
    <t>70050832</t>
  </si>
  <si>
    <t>R001315</t>
  </si>
  <si>
    <t>12-21-2023 TO 12-21-2023</t>
  </si>
  <si>
    <t>70050953</t>
  </si>
  <si>
    <t>34116330</t>
  </si>
  <si>
    <t>Pugmill P8 TO (83993) Meadws Section 3 PH 1</t>
  </si>
  <si>
    <t>R000230</t>
  </si>
  <si>
    <t>34122065</t>
  </si>
  <si>
    <t>Pugmill P8 TO (80578) CEDAR BAYOU PARK DRAINAGE IMPROVEMENT</t>
  </si>
  <si>
    <t>R000562</t>
  </si>
  <si>
    <t>70035980</t>
  </si>
  <si>
    <t>Pugmill P14 TO (62817) KIPP West Secondary Campus</t>
  </si>
  <si>
    <t>R000307</t>
  </si>
  <si>
    <t>72000000</t>
  </si>
  <si>
    <t>Pugmill P15 TO (00000) HOURLYSTANDBYTIME</t>
  </si>
  <si>
    <t>R001335</t>
  </si>
  <si>
    <t>71050104</t>
  </si>
  <si>
    <t>Pugmill P13 TO (90516) Institutive Machines SuperBAB</t>
  </si>
  <si>
    <t>R000315</t>
  </si>
  <si>
    <t>29151852</t>
  </si>
  <si>
    <t>Pugmill P2 TO (81414) Sorrella Section 2</t>
  </si>
  <si>
    <t>R000396</t>
  </si>
  <si>
    <t>73003345</t>
  </si>
  <si>
    <t>Pugmill P3 TO (71475) Woodview Elementary School</t>
  </si>
  <si>
    <t>R000155</t>
  </si>
  <si>
    <t>70042763</t>
  </si>
  <si>
    <t>Pugmill P14 TO (88215) Pecan Ridge 6</t>
  </si>
  <si>
    <t>R000804</t>
  </si>
  <si>
    <t>PAY METHOD</t>
  </si>
  <si>
    <t>PAY NUMBER</t>
  </si>
  <si>
    <t>EXTRA DESC</t>
  </si>
  <si>
    <t>EXTRA</t>
  </si>
  <si>
    <t>FUEL DESC</t>
  </si>
  <si>
    <t>FUEL</t>
  </si>
  <si>
    <t>Check</t>
  </si>
  <si>
    <t>Direct Pay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</si>
</sst>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">
    <numFmt numFmtId="164" formatCode="$0.00"/>
  </numFmts>
  <fonts count="9">
    <font>
      <sz val="10"/>
      <name val="Tahoma"/>
      <charset val="0"/>
    </font>
    <font>
      <sz val="10"/>
      <name val="Tahoma"/>
      <charset val="0"/>
    </font>
    <font>
      <sz val="10"/>
      <name val="Tahoma"/>
      <charset val="0"/>
    </font>
    <font>
      <sz val="10"/>
      <name val="Tahoma"/>
      <charset val="0"/>
    </font>
    <font>
      <sz val="10"/>
      <name val="Tahoma"/>
      <charset val="0"/>
    </font>
    <font>
      <u val="single"/>
      <sz val="10"/>
      <name val="Tahoma"/>
      <charset val="0"/>
    </font>
    <font>
      <u val="single"/>
      <sz val="10"/>
      <color rgb="000563C1"/>
      <name val="Tahoma"/>
      <charset val="0"/>
    </font>
    <font>
      <sz val="10"/>
      <color indexed="57"/>
      <name val="Tahoma"/>
      <charset val="0"/>
    </font>
    <font>
      <sz val="10"/>
      <color indexed="10"/>
      <name val="Tahoma"/>
      <charset val="0"/>
    </font>
  </fonts>
  <fills count="2">
    <fill>
      <patternFill patternType="none">
        <fgColor indexed="64"/>
        <bgColor indexed="65"/>
      </patternFill>
    </fill>
    <fill>
      <patternFill patternType="gray125">
        <fgColor indexed="64"/>
        <bgColor indexed="65"/>
      </patternFill>
    </fill>
  </fills>
  <borders count="1">
    <border>
      <left/>
      <right/>
      <top/>
      <bottom/>
      <diagonal/>
    </border>
  </borders>
  <cellStyleXfs count="26">
    <xf numFmtId="0" fontId="0" fillId="0" borderId="0"/>
    <xf numFmtId="0" fontId="1" fillId="0" borderId="0" applyAlignment="0" applyBorder="0" applyNumberFormat="0" applyFill="0" applyProtection="0"/>
    <xf numFmtId="0" fontId="1" fillId="0" borderId="0" applyAlignment="0" applyBorder="0" applyNumberFormat="0" applyFill="0" applyProtection="0"/>
    <xf numFmtId="0" fontId="2" fillId="0" borderId="0" applyAlignment="0" applyBorder="0" applyNumberFormat="0" applyFill="0" applyProtection="0"/>
    <xf numFmtId="0" fontId="2" fillId="0" borderId="0" applyAlignment="0" applyBorder="0" applyNumberFormat="0" applyFill="0" applyProtection="0"/>
    <xf numFmtId="0" fontId="0" fillId="0" borderId="0" applyAlignment="0" applyBorder="0" applyNumberFormat="0" applyFill="0" applyProtection="0"/>
    <xf numFmtId="0" fontId="0" fillId="0" borderId="0" applyAlignment="0" applyBorder="0" applyNumberFormat="0" applyFill="0" applyProtection="0"/>
    <xf numFmtId="0" fontId="0" fillId="0" borderId="0" applyAlignment="0" applyBorder="0" applyNumberFormat="0" applyFill="0" applyProtection="0"/>
    <xf numFmtId="0" fontId="0" fillId="0" borderId="0" applyAlignment="0" applyBorder="0" applyNumberFormat="0" applyFill="0" applyProtection="0"/>
    <xf numFmtId="0" fontId="0" fillId="0" borderId="0" applyAlignment="0" applyBorder="0" applyNumberFormat="0" applyFill="0" applyProtection="0"/>
    <xf numFmtId="0" fontId="0" fillId="0" borderId="0" applyAlignment="0" applyBorder="0" applyNumberFormat="0" applyFill="0" applyProtection="0"/>
    <xf numFmtId="0" fontId="0" fillId="0" borderId="0" applyAlignment="0" applyBorder="0" applyNumberFormat="0" applyFill="0" applyProtection="0"/>
    <xf numFmtId="0" fontId="0" fillId="0" borderId="0" applyAlignment="0" applyBorder="0" applyNumberFormat="0" applyFill="0" applyProtection="0"/>
    <xf numFmtId="0" fontId="0" fillId="0" borderId="0" applyAlignment="0" applyBorder="0" applyNumberFormat="0" applyFill="0" applyProtection="0"/>
    <xf numFmtId="0" fontId="0" fillId="0" borderId="0" applyAlignment="0" applyBorder="0" applyNumberFormat="0" applyFill="0" applyProtection="0"/>
    <xf numFmtId="43" fontId="1" fillId="0" borderId="0" applyAlignment="0" applyBorder="0" applyFont="0" applyFill="0" applyProtection="0"/>
    <xf numFmtId="41" fontId="1" fillId="0" borderId="0" applyAlignment="0" applyBorder="0" applyFont="0" applyFill="0" applyProtection="0"/>
    <xf numFmtId="44" fontId="1" fillId="0" borderId="0" applyAlignment="0" applyBorder="0" applyFont="0" applyFill="0" applyProtection="0"/>
    <xf numFmtId="42" fontId="1" fillId="0" borderId="0" applyAlignment="0" applyBorder="0" applyFont="0" applyFill="0" applyProtection="0"/>
    <xf numFmtId="9" fontId="1" fillId="0" borderId="0" applyAlignment="0" applyBorder="0" applyFont="0" applyFill="0" applyProtection="0"/>
    <xf numFmtId="0" fontId="6" fillId="0" borderId="0" applyAlignment="0" applyBorder="0" applyNumberFormat="0" applyFill="0" applyProtection="0"/>
  </cellStyleXfs>
  <cellXfs>
    <xf numFmtId="0" fontId="0" fillId="0" borderId="0" xfId="0"/>
    <xf numFmtId="2" fontId="0" fillId="0" borderId="0" xfId="0" applyNumberFormat="1"/>
    <xf numFmtId="164" fontId="0" fillId="0" borderId="0" xfId="0" applyNumberFormat="1"/>
    <xf numFmtId="164" fontId="7" fillId="0" borderId="0" xfId="0" applyFont="1" applyNumberFormat="1"/>
    <xf numFmtId="164" fontId="8" fillId="0" borderId="0" xfId="0" applyFont="1" applyNumberFormat="1"/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yperlink" xfId="20" builtinId="8"/>
  </cellStyles>
  <dxfs/>
  <tableStyle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styles" Target="styles.xml" /><Relationship Id="rId7" Type="http://schemas.openxmlformats.org/officeDocument/2006/relationships/sharedStrings" Target="sharedStrings.xml" /></Relationships>
</file>

<file path=xl/tables/table1.xml><?xml version="1.0" encoding="utf-8"?>
<table xmlns="http://schemas.openxmlformats.org/spreadsheetml/2006/main" id="2" name="Table1" displayName="Table1" ref="A1:J1605" totalsRowCount="1">
  <autoFilter ref="A1:J1605"/>
  <tableColumns>
    <tableColumn id="1" name="# TICKET"/>
    <tableColumn id="2" name="VEHICLE"/>
    <tableColumn id="3" name="ROUTE"/>
    <tableColumn id="4" name="TON"/>
    <tableColumn id="5" name="PRICE" totalsRowLabel="Total"/>
    <tableColumn id="6" name="TOTAL" totalsRowFunction="sum"/>
    <tableColumn id="7" name="INVOICE"/>
    <tableColumn id="8" name="CHECKTOTAL"/>
    <tableColumn id="9" name="UPLOAD"/>
    <tableColumn id="10" name="WORK"/>
  </tableColumns>
  <tableStyleInfo showFirstColumn="1" showLastColumn="0" showRowStripes="1" showColumnStripes="1"/>
</table>
</file>

<file path=xl/tables/table2.xml><?xml version="1.0" encoding="utf-8"?>
<table xmlns="http://schemas.openxmlformats.org/spreadsheetml/2006/main" id="3" name="TablePaid" displayName="TablePaid" ref="A1:I1541" totalsRowCount="1">
  <autoFilter ref="A1:I1541"/>
  <tableColumns>
    <tableColumn id="1" name="# TICKET"/>
    <tableColumn id="2" name="VEHICLE"/>
    <tableColumn id="3" name="ROUTE"/>
    <tableColumn id="4" name="TON"/>
    <tableColumn id="5" name="PRICE"/>
    <tableColumn id="6" name="TOTAL"/>
    <tableColumn id="7" name="INVOICE"/>
    <tableColumn id="8" name="UPLOAD"/>
    <tableColumn id="9" name="WORK"/>
  </tableColumns>
  <tableStyleInfo showFirstColumn="1" showLastColumn="0" showRowStripes="1" showColumnStripes="1"/>
</table>
</file>

<file path=xl/tables/table3.xml><?xml version="1.0" encoding="utf-8"?>
<table xmlns="http://schemas.openxmlformats.org/spreadsheetml/2006/main" id="4" name="Table2" displayName="Table2" ref="A1:H108" totalsRowCount="1">
  <autoFilter ref="A1:H108"/>
  <tableColumns>
    <tableColumn id="1" name="# TICKET"/>
    <tableColumn id="2" name="VEHICLE"/>
    <tableColumn id="3" name="ROUTE"/>
    <tableColumn id="4" name="TON"/>
    <tableColumn id="5" name="PRICE" totalsRowLabel="Total"/>
    <tableColumn id="6" name="TOTAL" totalsRowFunction="sum"/>
    <tableColumn id="7" name="UPLOAD"/>
    <tableColumn id="8" name="WORK"/>
  </tableColumns>
  <tableStyleInfo showFirstColumn="1" showLastColumn="0" showRowStripes="1" showColumnStripes="1"/>
</table>
</file>

<file path=xl/tables/table4.xml><?xml version="1.0" encoding="utf-8"?>
<table xmlns="http://schemas.openxmlformats.org/spreadsheetml/2006/main" id="5" name="Table3" displayName="Table3" ref="A1:H13" totalsRowCount="1">
  <autoFilter ref="A1:H13"/>
  <tableColumns>
    <tableColumn id="1" name="# TICKET"/>
    <tableColumn id="2" name="VEHICLE"/>
    <tableColumn id="3" name="ROUTE"/>
    <tableColumn id="4" name="TON"/>
    <tableColumn id="5" name="PRICE" totalsRowLabel="Total"/>
    <tableColumn id="6" name="TOTAL" totalsRowFunction="sum"/>
    <tableColumn id="7" name="INVOICE"/>
    <tableColumn id="8" name="WORK"/>
  </tableColumns>
  <tableStyleInfo showFirstColumn="1" showLastColumn="0" showRowStripes="1" showColumnStripes="1"/>
</table>
</file>

<file path=xl/tables/table5.xml><?xml version="1.0" encoding="utf-8"?>
<table xmlns="http://schemas.openxmlformats.org/spreadsheetml/2006/main" id="6" name="Table4" displayName="Table4" ref="A1:I61" totalsRowCount="1">
  <autoFilter ref="A1:I61"/>
  <tableColumns>
    <tableColumn id="1" name="INVOICE"/>
    <tableColumn id="2" name="VEHICLE"/>
    <tableColumn id="3" name="PAY METHOD"/>
    <tableColumn id="4" name="PAY NUMBER"/>
    <tableColumn id="5" name="EXTRA DESC"/>
    <tableColumn id="6" name="EXTRA" totalsRowFunction="sum"/>
    <tableColumn id="7" name="FUEL DESC"/>
    <tableColumn id="8" name="FUEL" totalsRowFunction="sum"/>
    <tableColumn id="9" name="TOTAL" totalsRowFunction="sum"/>
  </tableColumns>
  <tableStyleInfo showFirstColumn="1" showLastColumn="0" showRowStripes="1" showColumnStripes="1"/>
</tabl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table" Target="/xl/tables/table1.xml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table" Target="/xl/tables/table2.xml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table" Target="/xl/tables/table3.xml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table" Target="/xl/tables/table4.xml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table" Target="/xl/tables/table5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1605"/>
  <sheetViews>
    <sheetView view="normal" tabSelected="1" workbookViewId="0">
      <selection pane="topLeft" activeCell="A1" sqref="A1"/>
    </sheetView>
  </sheetViews>
  <sheetFormatPr defaultRowHeight="12.75"/>
  <cols>
    <col min="1" max="1" width="13.7109375" bestFit="1" customWidth="1"/>
    <col min="2" max="2" width="15.140625" bestFit="1" customWidth="1"/>
    <col min="3" max="3" width="79" bestFit="1" customWidth="1"/>
    <col min="4" max="4" width="9" bestFit="1" customWidth="1"/>
    <col min="5" max="5" width="10.5703125" bestFit="1" customWidth="1"/>
    <col min="6" max="6" width="12.27734375" bestFit="1" customWidth="1"/>
    <col min="7" max="7" width="12.7109375" bestFit="1" customWidth="1"/>
    <col min="8" max="8" width="17" bestFit="1" customWidth="1"/>
    <col min="9" max="10" width="27.41796875" bestFit="1" customWidth="1"/>
  </cols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 t="s">
        <v>10</v>
      </c>
      <c r="B2" t="s">
        <v>11</v>
      </c>
      <c r="C2" t="s">
        <v>12</v>
      </c>
      <c r="D2" s="1">
        <v>20.9</v>
      </c>
      <c r="E2" s="2">
        <v>5.2</v>
      </c>
      <c r="F2" s="2">
        <v>108.68</v>
      </c>
      <c r="G2" t="s">
        <v>13</v>
      </c>
      <c r="H2">
        <f ca="1">IF(108.68&lt;&gt;108.68,0,0)</f>
        <v>0</v>
      </c>
      <c r="I2" t="s">
        <v>14</v>
      </c>
      <c r="J2" t="s">
        <v>14</v>
      </c>
    </row>
    <row r="3" spans="1:10">
      <c r="A3" t="s">
        <v>15</v>
      </c>
      <c r="B3" t="s">
        <v>11</v>
      </c>
      <c r="C3" t="s">
        <v>16</v>
      </c>
      <c r="D3" s="1">
        <v>21.03</v>
      </c>
      <c r="E3" s="2">
        <v>6.15</v>
      </c>
      <c r="F3" s="2">
        <v>129.33</v>
      </c>
      <c r="G3" t="s">
        <v>13</v>
      </c>
      <c r="H3">
        <f ca="1">IF(129.33&lt;&gt;129.33,0,0)</f>
        <v>0</v>
      </c>
      <c r="I3" t="s">
        <v>14</v>
      </c>
      <c r="J3" t="s">
        <v>14</v>
      </c>
    </row>
    <row r="4" spans="1:10">
      <c r="A4" t="s">
        <v>17</v>
      </c>
      <c r="B4" t="s">
        <v>11</v>
      </c>
      <c r="C4" t="s">
        <v>18</v>
      </c>
      <c r="D4" s="1">
        <v>20.94</v>
      </c>
      <c r="E4" s="2">
        <v>3.45</v>
      </c>
      <c r="F4" s="2">
        <v>72.24</v>
      </c>
      <c r="G4" t="s">
        <v>13</v>
      </c>
      <c r="H4">
        <f ca="1">IF(72.24&lt;&gt;72.24,0,0)</f>
        <v>0</v>
      </c>
      <c r="I4" t="s">
        <v>14</v>
      </c>
      <c r="J4" t="s">
        <v>14</v>
      </c>
    </row>
    <row r="5" spans="1:10">
      <c r="A5" t="s">
        <v>19</v>
      </c>
      <c r="B5" t="s">
        <v>11</v>
      </c>
      <c r="C5" t="s">
        <v>20</v>
      </c>
      <c r="D5" s="1">
        <v>20.95</v>
      </c>
      <c r="E5" s="2">
        <v>3.45</v>
      </c>
      <c r="F5" s="2">
        <v>72.28</v>
      </c>
      <c r="G5" t="s">
        <v>13</v>
      </c>
      <c r="H5">
        <f ca="1">IF(72.28&lt;&gt;72.28,0,0)</f>
        <v>0</v>
      </c>
      <c r="I5" t="s">
        <v>14</v>
      </c>
      <c r="J5" t="s">
        <v>14</v>
      </c>
    </row>
    <row r="6" spans="1:10">
      <c r="A6" t="s">
        <v>21</v>
      </c>
      <c r="B6" t="s">
        <v>11</v>
      </c>
      <c r="C6" t="s">
        <v>22</v>
      </c>
      <c r="D6" s="1">
        <v>20.77</v>
      </c>
      <c r="E6" s="2">
        <v>5.45</v>
      </c>
      <c r="F6" s="2">
        <v>113.2</v>
      </c>
      <c r="G6" t="s">
        <v>13</v>
      </c>
      <c r="H6">
        <f ca="1">IF(113.2&lt;&gt;113.2,0,0)</f>
        <v>0</v>
      </c>
      <c r="I6" t="s">
        <v>14</v>
      </c>
      <c r="J6" t="s">
        <v>14</v>
      </c>
    </row>
    <row r="7" spans="1:10">
      <c r="A7" t="s">
        <v>23</v>
      </c>
      <c r="B7" t="s">
        <v>11</v>
      </c>
      <c r="C7" t="s">
        <v>24</v>
      </c>
      <c r="D7" s="1">
        <v>21.03</v>
      </c>
      <c r="E7" s="2">
        <v>3.45</v>
      </c>
      <c r="F7" s="2">
        <v>72.55</v>
      </c>
      <c r="G7" t="s">
        <v>13</v>
      </c>
      <c r="H7">
        <f ca="1">IF(72.55&lt;&gt;72.55,0,0)</f>
        <v>0</v>
      </c>
      <c r="I7" t="s">
        <v>14</v>
      </c>
      <c r="J7" t="s">
        <v>14</v>
      </c>
    </row>
    <row r="8" spans="1:10">
      <c r="A8" t="s">
        <v>25</v>
      </c>
      <c r="B8" t="s">
        <v>11</v>
      </c>
      <c r="C8" t="s">
        <v>26</v>
      </c>
      <c r="D8" s="1">
        <v>20.89</v>
      </c>
      <c r="E8" s="2">
        <v>4.7</v>
      </c>
      <c r="F8" s="2">
        <v>98.18</v>
      </c>
      <c r="G8" t="s">
        <v>13</v>
      </c>
      <c r="H8">
        <f ca="1">IF(98.18&lt;&gt;98.18,0,0)</f>
        <v>0</v>
      </c>
      <c r="I8" t="s">
        <v>14</v>
      </c>
      <c r="J8" t="s">
        <v>14</v>
      </c>
    </row>
    <row r="9" spans="1:10">
      <c r="A9" t="s">
        <v>27</v>
      </c>
      <c r="B9" t="s">
        <v>11</v>
      </c>
      <c r="C9" t="s">
        <v>28</v>
      </c>
      <c r="D9" s="1">
        <v>20.89</v>
      </c>
      <c r="E9" s="2">
        <v>3.95</v>
      </c>
      <c r="F9" s="2">
        <v>82.52</v>
      </c>
      <c r="G9" t="s">
        <v>13</v>
      </c>
      <c r="H9">
        <f ca="1">IF(82.52&lt;&gt;82.52,0,0)</f>
        <v>0</v>
      </c>
      <c r="I9" t="s">
        <v>14</v>
      </c>
      <c r="J9" t="s">
        <v>14</v>
      </c>
    </row>
    <row r="10" spans="1:10">
      <c r="A10" t="s">
        <v>29</v>
      </c>
      <c r="B10" t="s">
        <v>11</v>
      </c>
      <c r="C10" t="s">
        <v>22</v>
      </c>
      <c r="D10" s="1">
        <v>21</v>
      </c>
      <c r="E10" s="2">
        <v>5.45</v>
      </c>
      <c r="F10" s="2">
        <v>114.45</v>
      </c>
      <c r="G10" t="s">
        <v>13</v>
      </c>
      <c r="H10">
        <f ca="1">IF(114.45&lt;&gt;114.45,0,0)</f>
        <v>0</v>
      </c>
      <c r="I10" t="s">
        <v>14</v>
      </c>
      <c r="J10" t="s">
        <v>14</v>
      </c>
    </row>
    <row r="11" spans="1:10">
      <c r="A11" t="s">
        <v>30</v>
      </c>
      <c r="B11" t="s">
        <v>11</v>
      </c>
      <c r="C11" t="s">
        <v>24</v>
      </c>
      <c r="D11" s="1">
        <v>20.89</v>
      </c>
      <c r="E11" s="2">
        <v>3.45</v>
      </c>
      <c r="F11" s="2">
        <v>72.07</v>
      </c>
      <c r="G11" t="s">
        <v>13</v>
      </c>
      <c r="H11">
        <f ca="1">IF(72.07&lt;&gt;72.07,0,0)</f>
        <v>0</v>
      </c>
      <c r="I11" t="s">
        <v>14</v>
      </c>
      <c r="J11" t="s">
        <v>14</v>
      </c>
    </row>
    <row r="12" spans="1:10">
      <c r="A12" t="s">
        <v>31</v>
      </c>
      <c r="B12" t="s">
        <v>11</v>
      </c>
      <c r="C12" t="s">
        <v>24</v>
      </c>
      <c r="D12" s="1">
        <v>20.89</v>
      </c>
      <c r="E12" s="2">
        <v>3.45</v>
      </c>
      <c r="F12" s="2">
        <v>72.07</v>
      </c>
      <c r="G12" t="s">
        <v>13</v>
      </c>
      <c r="H12">
        <f ca="1">IF(72.07&lt;&gt;72.07,0,0)</f>
        <v>0</v>
      </c>
      <c r="I12" t="s">
        <v>14</v>
      </c>
      <c r="J12" t="s">
        <v>14</v>
      </c>
    </row>
    <row r="13" spans="1:10">
      <c r="A13" t="s">
        <v>32</v>
      </c>
      <c r="B13" t="s">
        <v>11</v>
      </c>
      <c r="C13" t="s">
        <v>33</v>
      </c>
      <c r="D13" s="1">
        <v>20.87</v>
      </c>
      <c r="E13" s="2">
        <v>4.3</v>
      </c>
      <c r="F13" s="2">
        <v>89.74</v>
      </c>
      <c r="G13" t="s">
        <v>13</v>
      </c>
      <c r="H13">
        <f ca="1">IF(89.74&lt;&gt;89.74,0,0)</f>
        <v>0</v>
      </c>
      <c r="I13" t="s">
        <v>14</v>
      </c>
      <c r="J13" t="s">
        <v>14</v>
      </c>
    </row>
    <row r="14" spans="1:10">
      <c r="A14" t="s">
        <v>34</v>
      </c>
      <c r="B14" t="s">
        <v>11</v>
      </c>
      <c r="C14" t="s">
        <v>20</v>
      </c>
      <c r="D14" s="1">
        <v>20.87</v>
      </c>
      <c r="E14" s="2">
        <v>3.45</v>
      </c>
      <c r="F14" s="2">
        <v>72</v>
      </c>
      <c r="G14" t="s">
        <v>13</v>
      </c>
      <c r="H14">
        <f ca="1">IF(72&lt;&gt;72,0,0)</f>
        <v>0</v>
      </c>
      <c r="I14" t="s">
        <v>14</v>
      </c>
      <c r="J14" t="s">
        <v>14</v>
      </c>
    </row>
    <row r="15" spans="1:10">
      <c r="A15" t="s">
        <v>35</v>
      </c>
      <c r="B15" t="s">
        <v>11</v>
      </c>
      <c r="C15" t="s">
        <v>22</v>
      </c>
      <c r="D15" s="1">
        <v>20.88</v>
      </c>
      <c r="E15" s="2">
        <v>5.45</v>
      </c>
      <c r="F15" s="2">
        <v>113.8</v>
      </c>
      <c r="G15" t="s">
        <v>13</v>
      </c>
      <c r="H15">
        <f ca="1">IF(113.8&lt;&gt;113.8,0,0)</f>
        <v>0</v>
      </c>
      <c r="I15" t="s">
        <v>14</v>
      </c>
      <c r="J15" t="s">
        <v>14</v>
      </c>
    </row>
    <row r="16" spans="1:10">
      <c r="A16" t="s">
        <v>36</v>
      </c>
      <c r="B16" t="s">
        <v>11</v>
      </c>
      <c r="C16" t="s">
        <v>24</v>
      </c>
      <c r="D16" s="1">
        <v>20.82</v>
      </c>
      <c r="E16" s="2">
        <v>3.45</v>
      </c>
      <c r="F16" s="2">
        <v>71.83</v>
      </c>
      <c r="G16" t="s">
        <v>13</v>
      </c>
      <c r="H16">
        <f ca="1">IF(71.83&lt;&gt;71.83,0,0)</f>
        <v>0</v>
      </c>
      <c r="I16" t="s">
        <v>14</v>
      </c>
      <c r="J16" t="s">
        <v>14</v>
      </c>
    </row>
    <row r="17" spans="1:10">
      <c r="A17" t="s">
        <v>37</v>
      </c>
      <c r="B17" t="s">
        <v>11</v>
      </c>
      <c r="C17" t="s">
        <v>22</v>
      </c>
      <c r="D17" s="1">
        <v>20.81</v>
      </c>
      <c r="E17" s="2">
        <v>5.45</v>
      </c>
      <c r="F17" s="2">
        <v>113.41</v>
      </c>
      <c r="G17" t="s">
        <v>13</v>
      </c>
      <c r="H17">
        <f ca="1">IF(113.41&lt;&gt;113.41,0,0)</f>
        <v>0</v>
      </c>
      <c r="I17" t="s">
        <v>14</v>
      </c>
      <c r="J17" t="s">
        <v>14</v>
      </c>
    </row>
    <row r="18" spans="1:10">
      <c r="A18" t="s">
        <v>38</v>
      </c>
      <c r="B18" t="s">
        <v>11</v>
      </c>
      <c r="C18" t="s">
        <v>39</v>
      </c>
      <c r="D18" s="1">
        <v>20.96</v>
      </c>
      <c r="E18" s="2">
        <v>5.7</v>
      </c>
      <c r="F18" s="2">
        <v>119.47</v>
      </c>
      <c r="G18" t="s">
        <v>13</v>
      </c>
      <c r="H18">
        <f ca="1">IF(119.47&lt;&gt;119.47,0,0)</f>
        <v>0</v>
      </c>
      <c r="I18" t="s">
        <v>14</v>
      </c>
      <c r="J18" t="s">
        <v>14</v>
      </c>
    </row>
    <row r="19" spans="1:10">
      <c r="A19" t="s">
        <v>40</v>
      </c>
      <c r="B19" t="s">
        <v>11</v>
      </c>
      <c r="C19" t="s">
        <v>20</v>
      </c>
      <c r="D19" s="1">
        <v>20.87</v>
      </c>
      <c r="E19" s="2">
        <v>3.45</v>
      </c>
      <c r="F19" s="2">
        <v>72</v>
      </c>
      <c r="G19" t="s">
        <v>13</v>
      </c>
      <c r="H19">
        <f ca="1">IF(72&lt;&gt;72,0,0)</f>
        <v>0</v>
      </c>
      <c r="I19" t="s">
        <v>14</v>
      </c>
      <c r="J19" t="s">
        <v>14</v>
      </c>
    </row>
    <row r="20" spans="1:10">
      <c r="A20" t="s">
        <v>41</v>
      </c>
      <c r="B20" t="s">
        <v>11</v>
      </c>
      <c r="C20" t="s">
        <v>20</v>
      </c>
      <c r="D20" s="1">
        <v>20.97</v>
      </c>
      <c r="E20" s="2">
        <v>3.45</v>
      </c>
      <c r="F20" s="2">
        <v>72.35</v>
      </c>
      <c r="G20" t="s">
        <v>13</v>
      </c>
      <c r="H20">
        <f ca="1">IF(72.35&lt;&gt;72.35,0,0)</f>
        <v>0</v>
      </c>
      <c r="I20" t="s">
        <v>14</v>
      </c>
      <c r="J20" t="s">
        <v>14</v>
      </c>
    </row>
    <row r="21" spans="1:10">
      <c r="A21" t="s">
        <v>42</v>
      </c>
      <c r="B21" t="s">
        <v>11</v>
      </c>
      <c r="C21" t="s">
        <v>43</v>
      </c>
      <c r="D21" s="1">
        <v>20.69</v>
      </c>
      <c r="E21" s="2">
        <v>3.45</v>
      </c>
      <c r="F21" s="2">
        <v>71.38</v>
      </c>
      <c r="G21" t="s">
        <v>13</v>
      </c>
      <c r="H21">
        <f ca="1">IF(71.38&lt;&gt;71.38,0,0)</f>
        <v>0</v>
      </c>
      <c r="I21" t="s">
        <v>14</v>
      </c>
      <c r="J21" t="s">
        <v>14</v>
      </c>
    </row>
    <row r="22" spans="1:10">
      <c r="A22" t="s">
        <v>44</v>
      </c>
      <c r="B22" t="s">
        <v>11</v>
      </c>
      <c r="C22" t="s">
        <v>45</v>
      </c>
      <c r="D22" s="1">
        <v>20.79</v>
      </c>
      <c r="E22" s="2">
        <v>3.95</v>
      </c>
      <c r="F22" s="2">
        <v>82.12</v>
      </c>
      <c r="G22" t="s">
        <v>13</v>
      </c>
      <c r="H22">
        <f ca="1">IF(82.12&lt;&gt;82.12,0,0)</f>
        <v>0</v>
      </c>
      <c r="I22" t="s">
        <v>14</v>
      </c>
      <c r="J22" t="s">
        <v>14</v>
      </c>
    </row>
    <row r="23" spans="1:10">
      <c r="A23" t="s">
        <v>46</v>
      </c>
      <c r="B23" t="s">
        <v>11</v>
      </c>
      <c r="C23" t="s">
        <v>47</v>
      </c>
      <c r="D23" s="1">
        <v>21</v>
      </c>
      <c r="E23" s="2">
        <v>3.45</v>
      </c>
      <c r="F23" s="2">
        <v>72.45</v>
      </c>
      <c r="G23" t="s">
        <v>13</v>
      </c>
      <c r="H23">
        <f ca="1">IF(72.45&lt;&gt;72.45,0,0)</f>
        <v>0</v>
      </c>
      <c r="I23" t="s">
        <v>14</v>
      </c>
      <c r="J23" t="s">
        <v>14</v>
      </c>
    </row>
    <row r="24" spans="1:10">
      <c r="A24" t="s">
        <v>48</v>
      </c>
      <c r="B24" t="s">
        <v>11</v>
      </c>
      <c r="C24" t="s">
        <v>49</v>
      </c>
      <c r="D24" s="1">
        <v>21.02</v>
      </c>
      <c r="E24" s="2">
        <v>5.45</v>
      </c>
      <c r="F24" s="2">
        <v>114.56</v>
      </c>
      <c r="G24" t="s">
        <v>13</v>
      </c>
      <c r="H24">
        <f ca="1">IF(114.56&lt;&gt;114.56,0,0)</f>
        <v>0</v>
      </c>
      <c r="I24" t="s">
        <v>14</v>
      </c>
      <c r="J24" t="s">
        <v>14</v>
      </c>
    </row>
    <row r="25" spans="1:10">
      <c r="A25" t="s">
        <v>50</v>
      </c>
      <c r="B25" t="s">
        <v>11</v>
      </c>
      <c r="C25" t="s">
        <v>51</v>
      </c>
      <c r="D25" s="1">
        <v>21.06</v>
      </c>
      <c r="E25" s="2">
        <v>6.15</v>
      </c>
      <c r="F25" s="2">
        <v>129.52</v>
      </c>
      <c r="G25" t="s">
        <v>13</v>
      </c>
      <c r="H25">
        <f ca="1">IF(129.52&lt;&gt;129.52,0,0)</f>
        <v>0</v>
      </c>
      <c r="I25" t="s">
        <v>14</v>
      </c>
      <c r="J25" t="s">
        <v>14</v>
      </c>
    </row>
    <row r="26" spans="1:10">
      <c r="A26" t="s">
        <v>52</v>
      </c>
      <c r="B26" t="s">
        <v>11</v>
      </c>
      <c r="C26" t="s">
        <v>53</v>
      </c>
      <c r="D26" s="1">
        <v>20.96</v>
      </c>
      <c r="E26" s="2">
        <v>5.95</v>
      </c>
      <c r="F26" s="2">
        <v>124.71</v>
      </c>
      <c r="G26" t="s">
        <v>13</v>
      </c>
      <c r="H26">
        <f ca="1">IF(124.71&lt;&gt;124.71,0,0)</f>
        <v>0</v>
      </c>
      <c r="I26" t="s">
        <v>14</v>
      </c>
      <c r="J26" t="s">
        <v>14</v>
      </c>
    </row>
    <row r="27" spans="1:10">
      <c r="A27" t="s">
        <v>54</v>
      </c>
      <c r="B27" t="s">
        <v>11</v>
      </c>
      <c r="C27" t="s">
        <v>49</v>
      </c>
      <c r="D27" s="1">
        <v>21</v>
      </c>
      <c r="E27" s="2">
        <v>5.45</v>
      </c>
      <c r="F27" s="2">
        <v>114.45</v>
      </c>
      <c r="G27" t="s">
        <v>13</v>
      </c>
      <c r="H27">
        <f ca="1">IF(114.45&lt;&gt;114.45,0,0)</f>
        <v>0</v>
      </c>
      <c r="I27" t="s">
        <v>14</v>
      </c>
      <c r="J27" t="s">
        <v>14</v>
      </c>
    </row>
    <row r="28" spans="1:10">
      <c r="A28" t="s">
        <v>55</v>
      </c>
      <c r="B28" t="s">
        <v>11</v>
      </c>
      <c r="C28" t="s">
        <v>51</v>
      </c>
      <c r="D28" s="1">
        <v>21.04</v>
      </c>
      <c r="E28" s="2">
        <v>6.15</v>
      </c>
      <c r="F28" s="2">
        <v>129.4</v>
      </c>
      <c r="G28" t="s">
        <v>13</v>
      </c>
      <c r="H28">
        <f ca="1">IF(129.4&lt;&gt;129.4,0,0)</f>
        <v>0</v>
      </c>
      <c r="I28" t="s">
        <v>14</v>
      </c>
      <c r="J28" t="s">
        <v>14</v>
      </c>
    </row>
    <row r="29" spans="1:10">
      <c r="A29" t="s">
        <v>56</v>
      </c>
      <c r="B29" t="s">
        <v>11</v>
      </c>
      <c r="C29" t="s">
        <v>51</v>
      </c>
      <c r="D29" s="1">
        <v>21.07</v>
      </c>
      <c r="E29" s="2">
        <v>6.15</v>
      </c>
      <c r="F29" s="2">
        <v>129.58</v>
      </c>
      <c r="G29" t="s">
        <v>13</v>
      </c>
      <c r="H29">
        <f ca="1">IF(129.58&lt;&gt;129.58,0,0)</f>
        <v>0</v>
      </c>
      <c r="I29" t="s">
        <v>14</v>
      </c>
      <c r="J29" t="s">
        <v>14</v>
      </c>
    </row>
    <row r="30" spans="1:10">
      <c r="A30" t="s">
        <v>57</v>
      </c>
      <c r="B30" t="s">
        <v>11</v>
      </c>
      <c r="C30" t="s">
        <v>47</v>
      </c>
      <c r="D30" s="1">
        <v>21.06</v>
      </c>
      <c r="E30" s="2">
        <v>3.45</v>
      </c>
      <c r="F30" s="2">
        <v>72.66</v>
      </c>
      <c r="G30" t="s">
        <v>13</v>
      </c>
      <c r="H30">
        <f ca="1">IF(72.66&lt;&gt;72.66,0,0)</f>
        <v>0</v>
      </c>
      <c r="I30" t="s">
        <v>14</v>
      </c>
      <c r="J30" t="s">
        <v>14</v>
      </c>
    </row>
    <row r="31" spans="1:10">
      <c r="A31" t="s">
        <v>58</v>
      </c>
      <c r="B31" t="s">
        <v>11</v>
      </c>
      <c r="C31" t="s">
        <v>47</v>
      </c>
      <c r="D31" s="1">
        <v>21.05</v>
      </c>
      <c r="E31" s="2">
        <v>3.45</v>
      </c>
      <c r="F31" s="2">
        <v>72.62</v>
      </c>
      <c r="G31" t="s">
        <v>13</v>
      </c>
      <c r="H31">
        <f ca="1">IF(72.62&lt;&gt;72.62,0,0)</f>
        <v>0</v>
      </c>
      <c r="I31" t="s">
        <v>14</v>
      </c>
      <c r="J31" t="s">
        <v>14</v>
      </c>
    </row>
    <row r="32" spans="1:10">
      <c r="A32" t="s">
        <v>59</v>
      </c>
      <c r="B32" t="s">
        <v>11</v>
      </c>
      <c r="C32" t="s">
        <v>60</v>
      </c>
      <c r="D32" s="1">
        <v>21.05</v>
      </c>
      <c r="E32" s="2">
        <v>3.45</v>
      </c>
      <c r="F32" s="2">
        <v>72.62</v>
      </c>
      <c r="G32" t="s">
        <v>13</v>
      </c>
      <c r="H32">
        <f ca="1">IF(72.62&lt;&gt;72.62,0,0)</f>
        <v>0</v>
      </c>
      <c r="I32" t="s">
        <v>14</v>
      </c>
      <c r="J32" t="s">
        <v>14</v>
      </c>
    </row>
    <row r="33" spans="1:10">
      <c r="A33" t="s">
        <v>61</v>
      </c>
      <c r="B33" t="s">
        <v>11</v>
      </c>
      <c r="C33" t="s">
        <v>47</v>
      </c>
      <c r="D33" s="1">
        <v>21.04</v>
      </c>
      <c r="E33" s="2">
        <v>3.45</v>
      </c>
      <c r="F33" s="2">
        <v>72.59</v>
      </c>
      <c r="G33" t="s">
        <v>13</v>
      </c>
      <c r="H33">
        <f ca="1">IF(72.59&lt;&gt;72.59,0,0)</f>
        <v>0</v>
      </c>
      <c r="I33" t="s">
        <v>14</v>
      </c>
      <c r="J33" t="s">
        <v>14</v>
      </c>
    </row>
    <row r="34" spans="1:10">
      <c r="A34" t="s">
        <v>62</v>
      </c>
      <c r="B34" t="s">
        <v>11</v>
      </c>
      <c r="C34" t="s">
        <v>60</v>
      </c>
      <c r="D34" s="1">
        <v>21.04</v>
      </c>
      <c r="E34" s="2">
        <v>3.45</v>
      </c>
      <c r="F34" s="2">
        <v>72.59</v>
      </c>
      <c r="G34" t="s">
        <v>13</v>
      </c>
      <c r="H34">
        <f ca="1">IF(72.59&lt;&gt;72.59,0,0)</f>
        <v>0</v>
      </c>
      <c r="I34" t="s">
        <v>14</v>
      </c>
      <c r="J34" t="s">
        <v>14</v>
      </c>
    </row>
    <row r="35" spans="1:10">
      <c r="A35" t="s">
        <v>63</v>
      </c>
      <c r="B35" t="s">
        <v>11</v>
      </c>
      <c r="C35" t="s">
        <v>51</v>
      </c>
      <c r="D35" s="1">
        <v>21.07</v>
      </c>
      <c r="E35" s="2">
        <v>6.15</v>
      </c>
      <c r="F35" s="2">
        <v>129.58</v>
      </c>
      <c r="G35" t="s">
        <v>13</v>
      </c>
      <c r="H35">
        <f ca="1">IF(129.58&lt;&gt;129.58,0,0)</f>
        <v>0</v>
      </c>
      <c r="I35" t="s">
        <v>14</v>
      </c>
      <c r="J35" t="s">
        <v>14</v>
      </c>
    </row>
    <row r="36" spans="1:10">
      <c r="A36" t="s">
        <v>64</v>
      </c>
      <c r="B36" t="s">
        <v>11</v>
      </c>
      <c r="C36" t="s">
        <v>60</v>
      </c>
      <c r="D36" s="1">
        <v>21.05</v>
      </c>
      <c r="E36" s="2">
        <v>3.45</v>
      </c>
      <c r="F36" s="2">
        <v>72.62</v>
      </c>
      <c r="G36" t="s">
        <v>13</v>
      </c>
      <c r="H36">
        <f ca="1">IF(72.62&lt;&gt;72.62,0,0)</f>
        <v>0</v>
      </c>
      <c r="I36" t="s">
        <v>14</v>
      </c>
      <c r="J36" t="s">
        <v>14</v>
      </c>
    </row>
    <row r="37" spans="1:10">
      <c r="A37" t="s">
        <v>65</v>
      </c>
      <c r="B37" t="s">
        <v>11</v>
      </c>
      <c r="C37" t="s">
        <v>66</v>
      </c>
      <c r="D37" s="1">
        <v>21.04</v>
      </c>
      <c r="E37" s="2">
        <v>3.45</v>
      </c>
      <c r="F37" s="2">
        <v>72.59</v>
      </c>
      <c r="G37" t="s">
        <v>13</v>
      </c>
      <c r="H37">
        <f ca="1">IF(72.59&lt;&gt;72.59,0,0)</f>
        <v>0</v>
      </c>
      <c r="I37" t="s">
        <v>14</v>
      </c>
      <c r="J37" t="s">
        <v>14</v>
      </c>
    </row>
    <row r="38" spans="1:10">
      <c r="A38" t="s">
        <v>67</v>
      </c>
      <c r="B38" t="s">
        <v>11</v>
      </c>
      <c r="C38" t="s">
        <v>53</v>
      </c>
      <c r="D38" s="1">
        <v>21.07</v>
      </c>
      <c r="E38" s="2">
        <v>5.95</v>
      </c>
      <c r="F38" s="2">
        <v>125.37</v>
      </c>
      <c r="G38" t="s">
        <v>13</v>
      </c>
      <c r="H38">
        <f ca="1">IF(125.37&lt;&gt;125.37,0,0)</f>
        <v>0</v>
      </c>
      <c r="I38" t="s">
        <v>14</v>
      </c>
      <c r="J38" t="s">
        <v>14</v>
      </c>
    </row>
    <row r="39" spans="1:10">
      <c r="A39" t="s">
        <v>68</v>
      </c>
      <c r="B39" t="s">
        <v>11</v>
      </c>
      <c r="C39" t="s">
        <v>60</v>
      </c>
      <c r="D39" s="1">
        <v>21.03</v>
      </c>
      <c r="E39" s="2">
        <v>3.45</v>
      </c>
      <c r="F39" s="2">
        <v>72.55</v>
      </c>
      <c r="G39" t="s">
        <v>13</v>
      </c>
      <c r="H39">
        <f ca="1">IF(72.55&lt;&gt;72.55,0,0)</f>
        <v>0</v>
      </c>
      <c r="I39" t="s">
        <v>14</v>
      </c>
      <c r="J39" t="s">
        <v>14</v>
      </c>
    </row>
    <row r="40" spans="1:10">
      <c r="A40" t="s">
        <v>69</v>
      </c>
      <c r="B40" t="s">
        <v>11</v>
      </c>
      <c r="C40" t="s">
        <v>51</v>
      </c>
      <c r="D40" s="1">
        <v>20.99</v>
      </c>
      <c r="E40" s="2">
        <v>6.15</v>
      </c>
      <c r="F40" s="2">
        <v>129.09</v>
      </c>
      <c r="G40" t="s">
        <v>13</v>
      </c>
      <c r="H40">
        <f ca="1">IF(129.09&lt;&gt;129.09,0,0)</f>
        <v>0</v>
      </c>
      <c r="I40" t="s">
        <v>14</v>
      </c>
      <c r="J40" t="s">
        <v>14</v>
      </c>
    </row>
    <row r="41" spans="1:10">
      <c r="A41" t="s">
        <v>70</v>
      </c>
      <c r="B41" t="s">
        <v>71</v>
      </c>
      <c r="C41" t="s">
        <v>72</v>
      </c>
      <c r="D41" s="1">
        <v>19.72</v>
      </c>
      <c r="E41" s="2">
        <v>6.7</v>
      </c>
      <c r="F41" s="2">
        <v>132.12</v>
      </c>
      <c r="G41" t="s">
        <v>73</v>
      </c>
      <c r="H41">
        <f ca="1">IF(132.12&lt;&gt;132.12,0,0)</f>
        <v>0</v>
      </c>
      <c r="I41" t="s">
        <v>14</v>
      </c>
      <c r="J41" t="s">
        <v>14</v>
      </c>
    </row>
    <row r="42" spans="1:10">
      <c r="A42" t="s">
        <v>74</v>
      </c>
      <c r="B42" t="s">
        <v>71</v>
      </c>
      <c r="C42" t="s">
        <v>75</v>
      </c>
      <c r="D42" s="1">
        <v>19.73</v>
      </c>
      <c r="E42" s="2">
        <v>4.7</v>
      </c>
      <c r="F42" s="2">
        <v>92.73</v>
      </c>
      <c r="G42" t="s">
        <v>73</v>
      </c>
      <c r="H42">
        <f ca="1">IF(92.73&lt;&gt;92.73,0,0)</f>
        <v>0</v>
      </c>
      <c r="I42" t="s">
        <v>14</v>
      </c>
      <c r="J42" t="s">
        <v>14</v>
      </c>
    </row>
    <row r="43" spans="1:10">
      <c r="A43" t="s">
        <v>76</v>
      </c>
      <c r="B43" t="s">
        <v>71</v>
      </c>
      <c r="C43" t="s">
        <v>77</v>
      </c>
      <c r="D43" s="1">
        <v>19.72</v>
      </c>
      <c r="E43" s="2">
        <v>3.45</v>
      </c>
      <c r="F43" s="2">
        <v>68.03</v>
      </c>
      <c r="G43" t="s">
        <v>73</v>
      </c>
      <c r="H43">
        <f ca="1">IF(68.03&lt;&gt;68.03,0,0)</f>
        <v>0</v>
      </c>
      <c r="I43" t="s">
        <v>14</v>
      </c>
      <c r="J43" t="s">
        <v>14</v>
      </c>
    </row>
    <row r="44" spans="1:10">
      <c r="A44" t="s">
        <v>78</v>
      </c>
      <c r="B44" t="s">
        <v>71</v>
      </c>
      <c r="C44" t="s">
        <v>79</v>
      </c>
      <c r="D44" s="1">
        <v>19.73</v>
      </c>
      <c r="E44" s="2">
        <v>3.95</v>
      </c>
      <c r="F44" s="2">
        <v>77.93</v>
      </c>
      <c r="G44" t="s">
        <v>73</v>
      </c>
      <c r="H44">
        <f ca="1">IF(77.93&lt;&gt;77.93,0,0)</f>
        <v>0</v>
      </c>
      <c r="I44" t="s">
        <v>14</v>
      </c>
      <c r="J44" t="s">
        <v>14</v>
      </c>
    </row>
    <row r="45" spans="1:10">
      <c r="A45" t="s">
        <v>80</v>
      </c>
      <c r="B45" t="s">
        <v>71</v>
      </c>
      <c r="C45" t="s">
        <v>81</v>
      </c>
      <c r="D45" s="1">
        <v>19.74</v>
      </c>
      <c r="E45" s="2">
        <v>4.3</v>
      </c>
      <c r="F45" s="2">
        <v>84.88</v>
      </c>
      <c r="G45" t="s">
        <v>73</v>
      </c>
      <c r="H45">
        <f ca="1">IF(84.88&lt;&gt;84.88,0,0)</f>
        <v>0</v>
      </c>
      <c r="I45" t="s">
        <v>14</v>
      </c>
      <c r="J45" t="s">
        <v>14</v>
      </c>
    </row>
    <row r="46" spans="1:10">
      <c r="A46" t="s">
        <v>82</v>
      </c>
      <c r="B46" t="s">
        <v>71</v>
      </c>
      <c r="C46" t="s">
        <v>75</v>
      </c>
      <c r="D46" s="1">
        <v>19.69</v>
      </c>
      <c r="E46" s="2">
        <v>4.7</v>
      </c>
      <c r="F46" s="2">
        <v>92.54</v>
      </c>
      <c r="G46" t="s">
        <v>73</v>
      </c>
      <c r="H46">
        <f ca="1">IF(92.54&lt;&gt;92.54,0,0)</f>
        <v>0</v>
      </c>
      <c r="I46" t="s">
        <v>14</v>
      </c>
      <c r="J46" t="s">
        <v>14</v>
      </c>
    </row>
    <row r="47" spans="1:10">
      <c r="A47" t="s">
        <v>83</v>
      </c>
      <c r="B47" t="s">
        <v>71</v>
      </c>
      <c r="C47" t="s">
        <v>77</v>
      </c>
      <c r="D47" s="1">
        <v>19.68</v>
      </c>
      <c r="E47" s="2">
        <v>3.45</v>
      </c>
      <c r="F47" s="2">
        <v>67.9</v>
      </c>
      <c r="G47" t="s">
        <v>73</v>
      </c>
      <c r="H47">
        <f ca="1">IF(67.9&lt;&gt;67.9,0,0)</f>
        <v>0</v>
      </c>
      <c r="I47" t="s">
        <v>14</v>
      </c>
      <c r="J47" t="s">
        <v>14</v>
      </c>
    </row>
    <row r="48" spans="1:10">
      <c r="A48" t="s">
        <v>84</v>
      </c>
      <c r="B48" t="s">
        <v>71</v>
      </c>
      <c r="C48" t="s">
        <v>72</v>
      </c>
      <c r="D48" s="1">
        <v>19.75</v>
      </c>
      <c r="E48" s="2">
        <v>6.7</v>
      </c>
      <c r="F48" s="2">
        <v>132.33</v>
      </c>
      <c r="G48" t="s">
        <v>73</v>
      </c>
      <c r="H48">
        <f ca="1">IF(132.33&lt;&gt;132.33,0,0)</f>
        <v>0</v>
      </c>
      <c r="I48" t="s">
        <v>14</v>
      </c>
      <c r="J48" t="s">
        <v>14</v>
      </c>
    </row>
    <row r="49" spans="1:10">
      <c r="A49" t="s">
        <v>85</v>
      </c>
      <c r="B49" t="s">
        <v>71</v>
      </c>
      <c r="C49" t="s">
        <v>77</v>
      </c>
      <c r="D49" s="1">
        <v>20.55</v>
      </c>
      <c r="E49" s="2">
        <v>3.45</v>
      </c>
      <c r="F49" s="2">
        <v>70.9</v>
      </c>
      <c r="G49" t="s">
        <v>73</v>
      </c>
      <c r="H49">
        <f ca="1">IF(70.9&lt;&gt;70.9,0,0)</f>
        <v>0</v>
      </c>
      <c r="I49" t="s">
        <v>14</v>
      </c>
      <c r="J49" t="s">
        <v>14</v>
      </c>
    </row>
    <row r="50" spans="1:10">
      <c r="A50" t="s">
        <v>86</v>
      </c>
      <c r="B50" t="s">
        <v>71</v>
      </c>
      <c r="C50" t="s">
        <v>79</v>
      </c>
      <c r="D50" s="1">
        <v>20.43</v>
      </c>
      <c r="E50" s="2">
        <v>3.95</v>
      </c>
      <c r="F50" s="2">
        <v>80.7</v>
      </c>
      <c r="G50" t="s">
        <v>73</v>
      </c>
      <c r="H50">
        <f ca="1">IF(80.7&lt;&gt;80.7,0,0)</f>
        <v>0</v>
      </c>
      <c r="I50" t="s">
        <v>14</v>
      </c>
      <c r="J50" t="s">
        <v>14</v>
      </c>
    </row>
    <row r="51" spans="1:10">
      <c r="A51" t="s">
        <v>87</v>
      </c>
      <c r="B51" t="s">
        <v>71</v>
      </c>
      <c r="C51" t="s">
        <v>72</v>
      </c>
      <c r="D51" s="1">
        <v>20.4</v>
      </c>
      <c r="E51" s="2">
        <v>6.7</v>
      </c>
      <c r="F51" s="2">
        <v>136.68</v>
      </c>
      <c r="G51" t="s">
        <v>73</v>
      </c>
      <c r="H51">
        <f ca="1">IF(136.68&lt;&gt;136.68,0,0)</f>
        <v>0</v>
      </c>
      <c r="I51" t="s">
        <v>14</v>
      </c>
      <c r="J51" t="s">
        <v>14</v>
      </c>
    </row>
    <row r="52" spans="1:10">
      <c r="A52" t="s">
        <v>88</v>
      </c>
      <c r="B52" t="s">
        <v>71</v>
      </c>
      <c r="C52" t="s">
        <v>77</v>
      </c>
      <c r="D52" s="1">
        <v>20.46</v>
      </c>
      <c r="E52" s="2">
        <v>3.45</v>
      </c>
      <c r="F52" s="2">
        <v>70.59</v>
      </c>
      <c r="G52" t="s">
        <v>73</v>
      </c>
      <c r="H52">
        <f ca="1">IF(70.59&lt;&gt;70.59,0,0)</f>
        <v>0</v>
      </c>
      <c r="I52" t="s">
        <v>14</v>
      </c>
      <c r="J52" t="s">
        <v>14</v>
      </c>
    </row>
    <row r="53" spans="1:10">
      <c r="A53" t="s">
        <v>89</v>
      </c>
      <c r="B53" t="s">
        <v>71</v>
      </c>
      <c r="C53" t="s">
        <v>90</v>
      </c>
      <c r="D53" s="1">
        <v>20.44</v>
      </c>
      <c r="E53" s="2">
        <v>3.95</v>
      </c>
      <c r="F53" s="2">
        <v>80.74</v>
      </c>
      <c r="G53" t="s">
        <v>73</v>
      </c>
      <c r="H53">
        <f ca="1">IF(80.74&lt;&gt;80.74,0,0)</f>
        <v>0</v>
      </c>
      <c r="I53" t="s">
        <v>14</v>
      </c>
      <c r="J53" t="s">
        <v>14</v>
      </c>
    </row>
    <row r="54" spans="1:10">
      <c r="A54" t="s">
        <v>91</v>
      </c>
      <c r="B54" t="s">
        <v>71</v>
      </c>
      <c r="C54" t="s">
        <v>92</v>
      </c>
      <c r="D54" s="1">
        <v>20.52</v>
      </c>
      <c r="E54" s="2">
        <v>5.45</v>
      </c>
      <c r="F54" s="2">
        <v>111.83</v>
      </c>
      <c r="G54" t="s">
        <v>73</v>
      </c>
      <c r="H54">
        <f ca="1">IF(111.83&lt;&gt;111.83,0,0)</f>
        <v>0</v>
      </c>
      <c r="I54" t="s">
        <v>14</v>
      </c>
      <c r="J54" t="s">
        <v>14</v>
      </c>
    </row>
    <row r="55" spans="1:10">
      <c r="A55" t="s">
        <v>93</v>
      </c>
      <c r="B55" t="s">
        <v>71</v>
      </c>
      <c r="C55" t="s">
        <v>90</v>
      </c>
      <c r="D55" s="1">
        <v>20.45</v>
      </c>
      <c r="E55" s="2">
        <v>3.95</v>
      </c>
      <c r="F55" s="2">
        <v>80.78</v>
      </c>
      <c r="G55" t="s">
        <v>73</v>
      </c>
      <c r="H55">
        <f ca="1">IF(80.78&lt;&gt;80.78,0,0)</f>
        <v>0</v>
      </c>
      <c r="I55" t="s">
        <v>14</v>
      </c>
      <c r="J55" t="s">
        <v>14</v>
      </c>
    </row>
    <row r="56" spans="1:10">
      <c r="A56" t="s">
        <v>94</v>
      </c>
      <c r="B56" t="s">
        <v>71</v>
      </c>
      <c r="C56" t="s">
        <v>72</v>
      </c>
      <c r="D56" s="1">
        <v>20.51</v>
      </c>
      <c r="E56" s="2">
        <v>6.7</v>
      </c>
      <c r="F56" s="2">
        <v>137.42</v>
      </c>
      <c r="G56" t="s">
        <v>73</v>
      </c>
      <c r="H56">
        <f ca="1">IF(137.42&lt;&gt;137.42,0,0)</f>
        <v>0</v>
      </c>
      <c r="I56" t="s">
        <v>14</v>
      </c>
      <c r="J56" t="s">
        <v>14</v>
      </c>
    </row>
    <row r="57" spans="1:10">
      <c r="A57" t="s">
        <v>95</v>
      </c>
      <c r="B57" t="s">
        <v>71</v>
      </c>
      <c r="C57" t="s">
        <v>96</v>
      </c>
      <c r="D57" s="1">
        <v>20.49</v>
      </c>
      <c r="E57" s="2">
        <v>3.45</v>
      </c>
      <c r="F57" s="2">
        <v>70.69</v>
      </c>
      <c r="G57" t="s">
        <v>73</v>
      </c>
      <c r="H57">
        <f ca="1">IF(70.69&lt;&gt;70.69,0,0)</f>
        <v>0</v>
      </c>
      <c r="I57" t="s">
        <v>14</v>
      </c>
      <c r="J57" t="s">
        <v>14</v>
      </c>
    </row>
    <row r="58" spans="1:10">
      <c r="A58" t="s">
        <v>97</v>
      </c>
      <c r="B58" t="s">
        <v>71</v>
      </c>
      <c r="C58" t="s">
        <v>75</v>
      </c>
      <c r="D58" s="1">
        <v>20.45</v>
      </c>
      <c r="E58" s="2">
        <v>4.7</v>
      </c>
      <c r="F58" s="2">
        <v>96.12</v>
      </c>
      <c r="G58" t="s">
        <v>73</v>
      </c>
      <c r="H58">
        <f ca="1">IF(96.12&lt;&gt;96.12,0,0)</f>
        <v>0</v>
      </c>
      <c r="I58" t="s">
        <v>14</v>
      </c>
      <c r="J58" t="s">
        <v>14</v>
      </c>
    </row>
    <row r="59" spans="1:10">
      <c r="A59" t="s">
        <v>98</v>
      </c>
      <c r="B59" t="s">
        <v>71</v>
      </c>
      <c r="C59" t="s">
        <v>92</v>
      </c>
      <c r="D59" s="1">
        <v>20.44</v>
      </c>
      <c r="E59" s="2">
        <v>5.45</v>
      </c>
      <c r="F59" s="2">
        <v>111.4</v>
      </c>
      <c r="G59" t="s">
        <v>73</v>
      </c>
      <c r="H59">
        <f ca="1">IF(111.4&lt;&gt;111.4,0,0)</f>
        <v>0</v>
      </c>
      <c r="I59" t="s">
        <v>14</v>
      </c>
      <c r="J59" t="s">
        <v>14</v>
      </c>
    </row>
    <row r="60" spans="1:10">
      <c r="A60" t="s">
        <v>99</v>
      </c>
      <c r="B60" t="s">
        <v>71</v>
      </c>
      <c r="C60" t="s">
        <v>96</v>
      </c>
      <c r="D60" s="1">
        <v>20.52</v>
      </c>
      <c r="E60" s="2">
        <v>3.45</v>
      </c>
      <c r="F60" s="2">
        <v>70.79</v>
      </c>
      <c r="G60" t="s">
        <v>73</v>
      </c>
      <c r="H60">
        <f ca="1">IF(70.79&lt;&gt;70.79,0,0)</f>
        <v>0</v>
      </c>
      <c r="I60" t="s">
        <v>14</v>
      </c>
      <c r="J60" t="s">
        <v>14</v>
      </c>
    </row>
    <row r="61" spans="1:10">
      <c r="A61" t="s">
        <v>100</v>
      </c>
      <c r="B61" t="s">
        <v>71</v>
      </c>
      <c r="C61" t="s">
        <v>77</v>
      </c>
      <c r="D61" s="1">
        <v>20.4</v>
      </c>
      <c r="E61" s="2">
        <v>3.45</v>
      </c>
      <c r="F61" s="2">
        <v>70.38</v>
      </c>
      <c r="G61" t="s">
        <v>73</v>
      </c>
      <c r="H61">
        <f ca="1">IF(70.38&lt;&gt;70.38,0,0)</f>
        <v>0</v>
      </c>
      <c r="I61" t="s">
        <v>14</v>
      </c>
      <c r="J61" t="s">
        <v>14</v>
      </c>
    </row>
    <row r="62" spans="1:10">
      <c r="A62" t="s">
        <v>101</v>
      </c>
      <c r="B62" t="s">
        <v>71</v>
      </c>
      <c r="C62" t="s">
        <v>102</v>
      </c>
      <c r="D62" s="1">
        <v>20.42</v>
      </c>
      <c r="E62" s="2">
        <v>5.95</v>
      </c>
      <c r="F62" s="2">
        <v>121.5</v>
      </c>
      <c r="G62" t="s">
        <v>73</v>
      </c>
      <c r="H62">
        <f ca="1">IF(121.5&lt;&gt;121.5,0,0)</f>
        <v>0</v>
      </c>
      <c r="I62" t="s">
        <v>14</v>
      </c>
      <c r="J62" t="s">
        <v>14</v>
      </c>
    </row>
    <row r="63" spans="1:10">
      <c r="A63" t="s">
        <v>103</v>
      </c>
      <c r="B63" t="s">
        <v>71</v>
      </c>
      <c r="C63" t="s">
        <v>104</v>
      </c>
      <c r="D63" s="1">
        <v>20.43</v>
      </c>
      <c r="E63" s="2">
        <v>3.45</v>
      </c>
      <c r="F63" s="2">
        <v>70.48</v>
      </c>
      <c r="G63" t="s">
        <v>73</v>
      </c>
      <c r="H63">
        <f ca="1">IF(70.48&lt;&gt;70.48,0,0)</f>
        <v>0</v>
      </c>
      <c r="I63" t="s">
        <v>14</v>
      </c>
      <c r="J63" t="s">
        <v>14</v>
      </c>
    </row>
    <row r="64" spans="1:10">
      <c r="A64" t="s">
        <v>105</v>
      </c>
      <c r="B64" t="s">
        <v>71</v>
      </c>
      <c r="C64" t="s">
        <v>106</v>
      </c>
      <c r="D64" s="1">
        <v>20.5</v>
      </c>
      <c r="E64" s="2">
        <v>4.9</v>
      </c>
      <c r="F64" s="2">
        <v>100.45</v>
      </c>
      <c r="G64" t="s">
        <v>73</v>
      </c>
      <c r="H64">
        <f ca="1">IF(100.45&lt;&gt;100.45,0,0)</f>
        <v>0</v>
      </c>
      <c r="I64" t="s">
        <v>14</v>
      </c>
      <c r="J64" t="s">
        <v>14</v>
      </c>
    </row>
    <row r="65" spans="1:10">
      <c r="A65" t="s">
        <v>107</v>
      </c>
      <c r="B65" t="s">
        <v>71</v>
      </c>
      <c r="C65" t="s">
        <v>77</v>
      </c>
      <c r="D65" s="1">
        <v>20.49</v>
      </c>
      <c r="E65" s="2">
        <v>3.45</v>
      </c>
      <c r="F65" s="2">
        <v>70.69</v>
      </c>
      <c r="G65" t="s">
        <v>73</v>
      </c>
      <c r="H65">
        <f ca="1">IF(70.69&lt;&gt;70.69,0,0)</f>
        <v>0</v>
      </c>
      <c r="I65" t="s">
        <v>14</v>
      </c>
      <c r="J65" t="s">
        <v>14</v>
      </c>
    </row>
    <row r="66" spans="1:10">
      <c r="A66" t="s">
        <v>108</v>
      </c>
      <c r="B66" t="s">
        <v>71</v>
      </c>
      <c r="C66" t="s">
        <v>109</v>
      </c>
      <c r="D66" s="1">
        <v>20.5</v>
      </c>
      <c r="E66" s="2">
        <v>5.45</v>
      </c>
      <c r="F66" s="2">
        <v>111.73</v>
      </c>
      <c r="G66" t="s">
        <v>73</v>
      </c>
      <c r="H66">
        <f ca="1">IF(111.73&lt;&gt;111.72,0.010000000000005116,0)</f>
        <v>0</v>
      </c>
      <c r="I66" t="s">
        <v>14</v>
      </c>
      <c r="J66" t="s">
        <v>14</v>
      </c>
    </row>
    <row r="67" spans="1:10">
      <c r="A67" t="s">
        <v>110</v>
      </c>
      <c r="B67" t="s">
        <v>71</v>
      </c>
      <c r="C67" t="s">
        <v>109</v>
      </c>
      <c r="D67" s="1">
        <v>20.34</v>
      </c>
      <c r="E67" s="2">
        <v>5.45</v>
      </c>
      <c r="F67" s="2">
        <v>110.85</v>
      </c>
      <c r="G67" t="s">
        <v>73</v>
      </c>
      <c r="H67">
        <f ca="1">IF(110.85&lt;&gt;110.85,0,0)</f>
        <v>0</v>
      </c>
      <c r="I67" t="s">
        <v>14</v>
      </c>
      <c r="J67" t="s">
        <v>14</v>
      </c>
    </row>
    <row r="68" spans="1:10">
      <c r="A68" t="s">
        <v>111</v>
      </c>
      <c r="B68" t="s">
        <v>71</v>
      </c>
      <c r="C68" t="s">
        <v>77</v>
      </c>
      <c r="D68" s="1">
        <v>20.49</v>
      </c>
      <c r="E68" s="2">
        <v>3.45</v>
      </c>
      <c r="F68" s="2">
        <v>70.69</v>
      </c>
      <c r="G68" t="s">
        <v>73</v>
      </c>
      <c r="H68">
        <f ca="1">IF(70.69&lt;&gt;70.69,0,0)</f>
        <v>0</v>
      </c>
      <c r="I68" t="s">
        <v>14</v>
      </c>
      <c r="J68" t="s">
        <v>14</v>
      </c>
    </row>
    <row r="69" spans="1:10">
      <c r="A69" t="s">
        <v>112</v>
      </c>
      <c r="B69" t="s">
        <v>71</v>
      </c>
      <c r="C69" t="s">
        <v>113</v>
      </c>
      <c r="D69" s="1">
        <v>20.49</v>
      </c>
      <c r="E69" s="2">
        <v>4.7</v>
      </c>
      <c r="F69" s="2">
        <v>96.3</v>
      </c>
      <c r="G69" t="s">
        <v>73</v>
      </c>
      <c r="H69">
        <f ca="1">IF(96.3&lt;&gt;96.3,0,0)</f>
        <v>0</v>
      </c>
      <c r="I69" t="s">
        <v>14</v>
      </c>
      <c r="J69" t="s">
        <v>14</v>
      </c>
    </row>
    <row r="70" spans="1:10">
      <c r="A70" t="s">
        <v>114</v>
      </c>
      <c r="B70" t="s">
        <v>71</v>
      </c>
      <c r="C70" t="s">
        <v>72</v>
      </c>
      <c r="D70" s="1">
        <v>20.35</v>
      </c>
      <c r="E70" s="2">
        <v>6.7</v>
      </c>
      <c r="F70" s="2">
        <v>136.35</v>
      </c>
      <c r="G70" t="s">
        <v>73</v>
      </c>
      <c r="H70">
        <f ca="1">IF(136.35&lt;&gt;136.35,0,0)</f>
        <v>0</v>
      </c>
      <c r="I70" t="s">
        <v>14</v>
      </c>
      <c r="J70" t="s">
        <v>14</v>
      </c>
    </row>
    <row r="71" spans="1:10">
      <c r="A71" t="s">
        <v>115</v>
      </c>
      <c r="B71" t="s">
        <v>71</v>
      </c>
      <c r="C71" t="s">
        <v>116</v>
      </c>
      <c r="D71" s="1">
        <v>20.47</v>
      </c>
      <c r="E71" s="2">
        <v>5.45</v>
      </c>
      <c r="F71" s="2">
        <v>111.56</v>
      </c>
      <c r="G71" t="s">
        <v>73</v>
      </c>
      <c r="H71">
        <f ca="1">IF(111.56&lt;&gt;111.56,0,0)</f>
        <v>0</v>
      </c>
      <c r="I71" t="s">
        <v>14</v>
      </c>
      <c r="J71" t="s">
        <v>14</v>
      </c>
    </row>
    <row r="72" spans="1:10">
      <c r="A72" t="s">
        <v>117</v>
      </c>
      <c r="B72" t="s">
        <v>71</v>
      </c>
      <c r="C72" t="s">
        <v>96</v>
      </c>
      <c r="D72" s="1">
        <v>20.43</v>
      </c>
      <c r="E72" s="2">
        <v>3.45</v>
      </c>
      <c r="F72" s="2">
        <v>70.48</v>
      </c>
      <c r="G72" t="s">
        <v>73</v>
      </c>
      <c r="H72">
        <f ca="1">IF(70.48&lt;&gt;70.48,0,0)</f>
        <v>0</v>
      </c>
      <c r="I72" t="s">
        <v>14</v>
      </c>
      <c r="J72" t="s">
        <v>14</v>
      </c>
    </row>
    <row r="73" spans="1:10">
      <c r="A73" t="s">
        <v>118</v>
      </c>
      <c r="B73" t="s">
        <v>71</v>
      </c>
      <c r="C73" t="s">
        <v>77</v>
      </c>
      <c r="D73" s="1">
        <v>20.43</v>
      </c>
      <c r="E73" s="2">
        <v>3.45</v>
      </c>
      <c r="F73" s="2">
        <v>70.48</v>
      </c>
      <c r="G73" t="s">
        <v>73</v>
      </c>
      <c r="H73">
        <f ca="1">IF(70.48&lt;&gt;70.48,0,0)</f>
        <v>0</v>
      </c>
      <c r="I73" t="s">
        <v>14</v>
      </c>
      <c r="J73" t="s">
        <v>14</v>
      </c>
    </row>
    <row r="74" spans="1:10">
      <c r="A74" t="s">
        <v>119</v>
      </c>
      <c r="B74" t="s">
        <v>71</v>
      </c>
      <c r="C74" t="s">
        <v>75</v>
      </c>
      <c r="D74" s="1">
        <v>20.48</v>
      </c>
      <c r="E74" s="2">
        <v>4.7</v>
      </c>
      <c r="F74" s="2">
        <v>96.26</v>
      </c>
      <c r="G74" t="s">
        <v>73</v>
      </c>
      <c r="H74">
        <f ca="1">IF(96.26&lt;&gt;96.26,0,0)</f>
        <v>0</v>
      </c>
      <c r="I74" t="s">
        <v>14</v>
      </c>
      <c r="J74" t="s">
        <v>14</v>
      </c>
    </row>
    <row r="75" spans="1:10">
      <c r="A75" t="s">
        <v>120</v>
      </c>
      <c r="B75" t="s">
        <v>71</v>
      </c>
      <c r="C75" t="s">
        <v>77</v>
      </c>
      <c r="D75" s="1">
        <v>20.56</v>
      </c>
      <c r="E75" s="2">
        <v>3.45</v>
      </c>
      <c r="F75" s="2">
        <v>70.93</v>
      </c>
      <c r="G75" t="s">
        <v>73</v>
      </c>
      <c r="H75">
        <f ca="1">IF(70.93&lt;&gt;70.93,0,0)</f>
        <v>0</v>
      </c>
      <c r="I75" t="s">
        <v>14</v>
      </c>
      <c r="J75" t="s">
        <v>14</v>
      </c>
    </row>
    <row r="76" spans="1:10">
      <c r="A76" t="s">
        <v>121</v>
      </c>
      <c r="B76" t="s">
        <v>71</v>
      </c>
      <c r="C76" t="s">
        <v>104</v>
      </c>
      <c r="D76" s="1">
        <v>20.44</v>
      </c>
      <c r="E76" s="2">
        <v>3.45</v>
      </c>
      <c r="F76" s="2">
        <v>70.52</v>
      </c>
      <c r="G76" t="s">
        <v>73</v>
      </c>
      <c r="H76">
        <f ca="1">IF(70.52&lt;&gt;70.52,0,0)</f>
        <v>0</v>
      </c>
      <c r="I76" t="s">
        <v>14</v>
      </c>
      <c r="J76" t="s">
        <v>14</v>
      </c>
    </row>
    <row r="77" spans="1:10">
      <c r="A77" t="s">
        <v>122</v>
      </c>
      <c r="B77" t="s">
        <v>71</v>
      </c>
      <c r="C77" t="s">
        <v>113</v>
      </c>
      <c r="D77" s="1">
        <v>20.49</v>
      </c>
      <c r="E77" s="2">
        <v>4.7</v>
      </c>
      <c r="F77" s="2">
        <v>96.3</v>
      </c>
      <c r="G77" t="s">
        <v>73</v>
      </c>
      <c r="H77">
        <f ca="1">IF(96.3&lt;&gt;96.3,0,0)</f>
        <v>0</v>
      </c>
      <c r="I77" t="s">
        <v>14</v>
      </c>
      <c r="J77" t="s">
        <v>14</v>
      </c>
    </row>
    <row r="78" spans="1:10">
      <c r="A78" t="s">
        <v>123</v>
      </c>
      <c r="B78" t="s">
        <v>71</v>
      </c>
      <c r="C78" t="s">
        <v>124</v>
      </c>
      <c r="D78" s="1">
        <v>20.46</v>
      </c>
      <c r="E78" s="2">
        <v>4.3</v>
      </c>
      <c r="F78" s="2">
        <v>87.98</v>
      </c>
      <c r="G78" t="s">
        <v>73</v>
      </c>
      <c r="H78">
        <f ca="1">IF(87.98&lt;&gt;87.98,0,0)</f>
        <v>0</v>
      </c>
      <c r="I78" t="s">
        <v>14</v>
      </c>
      <c r="J78" t="s">
        <v>14</v>
      </c>
    </row>
    <row r="79" spans="1:10">
      <c r="A79" t="s">
        <v>125</v>
      </c>
      <c r="B79" t="s">
        <v>71</v>
      </c>
      <c r="C79" t="s">
        <v>77</v>
      </c>
      <c r="D79" s="1">
        <v>20.55</v>
      </c>
      <c r="E79" s="2">
        <v>3.45</v>
      </c>
      <c r="F79" s="2">
        <v>70.9</v>
      </c>
      <c r="G79" t="s">
        <v>73</v>
      </c>
      <c r="H79">
        <f ca="1">IF(70.9&lt;&gt;70.9,0,0)</f>
        <v>0</v>
      </c>
      <c r="I79" t="s">
        <v>14</v>
      </c>
      <c r="J79" t="s">
        <v>14</v>
      </c>
    </row>
    <row r="80" spans="1:10">
      <c r="A80" t="s">
        <v>126</v>
      </c>
      <c r="B80" t="s">
        <v>71</v>
      </c>
      <c r="C80" t="s">
        <v>127</v>
      </c>
      <c r="D80" s="1">
        <v>20.47</v>
      </c>
      <c r="E80" s="2">
        <v>5.2</v>
      </c>
      <c r="F80" s="2">
        <v>106.44</v>
      </c>
      <c r="G80" t="s">
        <v>73</v>
      </c>
      <c r="H80">
        <f ca="1">IF(106.44&lt;&gt;106.44,0,0)</f>
        <v>0</v>
      </c>
      <c r="I80" t="s">
        <v>14</v>
      </c>
      <c r="J80" t="s">
        <v>14</v>
      </c>
    </row>
    <row r="81" spans="1:10">
      <c r="A81" t="s">
        <v>128</v>
      </c>
      <c r="B81" t="s">
        <v>71</v>
      </c>
      <c r="C81" t="s">
        <v>129</v>
      </c>
      <c r="D81" s="1">
        <v>18.67</v>
      </c>
      <c r="E81" s="2">
        <v>6.15</v>
      </c>
      <c r="F81" s="2">
        <v>114.82</v>
      </c>
      <c r="G81" t="s">
        <v>73</v>
      </c>
      <c r="H81">
        <f ca="1">IF(114.82&lt;&gt;114.82,0,0)</f>
        <v>0</v>
      </c>
      <c r="I81" t="s">
        <v>14</v>
      </c>
      <c r="J81" t="s">
        <v>14</v>
      </c>
    </row>
    <row r="82" spans="1:10">
      <c r="A82" t="s">
        <v>130</v>
      </c>
      <c r="B82" t="s">
        <v>71</v>
      </c>
      <c r="C82" t="s">
        <v>131</v>
      </c>
      <c r="D82" s="1">
        <v>18.66</v>
      </c>
      <c r="E82" s="2">
        <v>3.95</v>
      </c>
      <c r="F82" s="2">
        <v>73.71</v>
      </c>
      <c r="G82" t="s">
        <v>73</v>
      </c>
      <c r="H82">
        <f ca="1">IF(73.71&lt;&gt;73.71,0,0)</f>
        <v>0</v>
      </c>
      <c r="I82" t="s">
        <v>14</v>
      </c>
      <c r="J82" t="s">
        <v>14</v>
      </c>
    </row>
    <row r="83" spans="1:10">
      <c r="A83" t="s">
        <v>132</v>
      </c>
      <c r="B83" t="s">
        <v>71</v>
      </c>
      <c r="C83" t="s">
        <v>49</v>
      </c>
      <c r="D83" s="1">
        <v>18.82</v>
      </c>
      <c r="E83" s="2">
        <v>5.45</v>
      </c>
      <c r="F83" s="2">
        <v>102.57</v>
      </c>
      <c r="G83" t="s">
        <v>73</v>
      </c>
      <c r="H83">
        <f ca="1">IF(102.57&lt;&gt;102.57,0,0)</f>
        <v>0</v>
      </c>
      <c r="I83" t="s">
        <v>14</v>
      </c>
      <c r="J83" t="s">
        <v>14</v>
      </c>
    </row>
    <row r="84" spans="1:10">
      <c r="A84" t="s">
        <v>133</v>
      </c>
      <c r="B84" t="s">
        <v>71</v>
      </c>
      <c r="C84" t="s">
        <v>49</v>
      </c>
      <c r="D84" s="1">
        <v>18.71</v>
      </c>
      <c r="E84" s="2">
        <v>5.45</v>
      </c>
      <c r="F84" s="2">
        <v>101.97</v>
      </c>
      <c r="G84" t="s">
        <v>73</v>
      </c>
      <c r="H84">
        <f ca="1">IF(101.97&lt;&gt;101.97,0,0)</f>
        <v>0</v>
      </c>
      <c r="I84" t="s">
        <v>14</v>
      </c>
      <c r="J84" t="s">
        <v>14</v>
      </c>
    </row>
    <row r="85" spans="1:10">
      <c r="A85" t="s">
        <v>134</v>
      </c>
      <c r="B85" t="s">
        <v>71</v>
      </c>
      <c r="C85" t="s">
        <v>131</v>
      </c>
      <c r="D85" s="1">
        <v>18.71</v>
      </c>
      <c r="E85" s="2">
        <v>3.95</v>
      </c>
      <c r="F85" s="2">
        <v>73.9</v>
      </c>
      <c r="G85" t="s">
        <v>73</v>
      </c>
      <c r="H85">
        <f ca="1">IF(73.9&lt;&gt;73.9,0,0)</f>
        <v>0</v>
      </c>
      <c r="I85" t="s">
        <v>14</v>
      </c>
      <c r="J85" t="s">
        <v>14</v>
      </c>
    </row>
    <row r="86" spans="1:10">
      <c r="A86" t="s">
        <v>135</v>
      </c>
      <c r="B86" t="s">
        <v>71</v>
      </c>
      <c r="C86" t="s">
        <v>49</v>
      </c>
      <c r="D86" s="1">
        <v>18.68</v>
      </c>
      <c r="E86" s="2">
        <v>5.45</v>
      </c>
      <c r="F86" s="2">
        <v>101.81</v>
      </c>
      <c r="G86" t="s">
        <v>73</v>
      </c>
      <c r="H86">
        <f ca="1">IF(101.81&lt;&gt;101.81,0,0)</f>
        <v>0</v>
      </c>
      <c r="I86" t="s">
        <v>14</v>
      </c>
      <c r="J86" t="s">
        <v>14</v>
      </c>
    </row>
    <row r="87" spans="1:10">
      <c r="A87" t="s">
        <v>136</v>
      </c>
      <c r="B87" t="s">
        <v>71</v>
      </c>
      <c r="C87" t="s">
        <v>131</v>
      </c>
      <c r="D87" s="1">
        <v>18.78</v>
      </c>
      <c r="E87" s="2">
        <v>3.95</v>
      </c>
      <c r="F87" s="2">
        <v>74.18</v>
      </c>
      <c r="G87" t="s">
        <v>73</v>
      </c>
      <c r="H87">
        <f ca="1">IF(74.18&lt;&gt;74.18,0,0)</f>
        <v>0</v>
      </c>
      <c r="I87" t="s">
        <v>14</v>
      </c>
      <c r="J87" t="s">
        <v>14</v>
      </c>
    </row>
    <row r="88" spans="1:10">
      <c r="A88" t="s">
        <v>137</v>
      </c>
      <c r="B88" t="s">
        <v>138</v>
      </c>
      <c r="C88" t="s">
        <v>139</v>
      </c>
      <c r="D88" s="1">
        <v>21.81</v>
      </c>
      <c r="E88" s="2">
        <v>5.2</v>
      </c>
      <c r="F88" s="2">
        <v>113.41</v>
      </c>
      <c r="G88" t="s">
        <v>140</v>
      </c>
      <c r="H88">
        <f ca="1">IF(113.41&lt;&gt;113.41,0,0)</f>
        <v>0</v>
      </c>
      <c r="I88" t="s">
        <v>14</v>
      </c>
      <c r="J88" t="s">
        <v>14</v>
      </c>
    </row>
    <row r="89" spans="1:10">
      <c r="A89" t="s">
        <v>141</v>
      </c>
      <c r="B89" t="s">
        <v>138</v>
      </c>
      <c r="C89" t="s">
        <v>142</v>
      </c>
      <c r="D89" s="1">
        <v>21.75</v>
      </c>
      <c r="E89" s="2">
        <v>6.45</v>
      </c>
      <c r="F89" s="2">
        <v>140.29</v>
      </c>
      <c r="G89" t="s">
        <v>140</v>
      </c>
      <c r="H89">
        <f ca="1">IF(140.29&lt;&gt;140.29,0,0)</f>
        <v>0</v>
      </c>
      <c r="I89" t="s">
        <v>14</v>
      </c>
      <c r="J89" t="s">
        <v>14</v>
      </c>
    </row>
    <row r="90" spans="1:10">
      <c r="A90" t="s">
        <v>143</v>
      </c>
      <c r="B90" t="s">
        <v>138</v>
      </c>
      <c r="C90" t="s">
        <v>139</v>
      </c>
      <c r="D90" s="1">
        <v>21.84</v>
      </c>
      <c r="E90" s="2">
        <v>5.2</v>
      </c>
      <c r="F90" s="2">
        <v>113.57</v>
      </c>
      <c r="G90" t="s">
        <v>140</v>
      </c>
      <c r="H90">
        <f ca="1">IF(113.57&lt;&gt;113.57,0,0)</f>
        <v>0</v>
      </c>
      <c r="I90" t="s">
        <v>14</v>
      </c>
      <c r="J90" t="s">
        <v>14</v>
      </c>
    </row>
    <row r="91" spans="1:10">
      <c r="A91" t="s">
        <v>144</v>
      </c>
      <c r="B91" t="s">
        <v>138</v>
      </c>
      <c r="C91" t="s">
        <v>145</v>
      </c>
      <c r="D91" s="1">
        <v>21.84</v>
      </c>
      <c r="E91" s="2">
        <v>4.3</v>
      </c>
      <c r="F91" s="2">
        <v>93.91</v>
      </c>
      <c r="G91" t="s">
        <v>140</v>
      </c>
      <c r="H91">
        <f ca="1">IF(93.91&lt;&gt;93.91,0,0)</f>
        <v>0</v>
      </c>
      <c r="I91" t="s">
        <v>14</v>
      </c>
      <c r="J91" t="s">
        <v>14</v>
      </c>
    </row>
    <row r="92" spans="1:10">
      <c r="A92" t="s">
        <v>146</v>
      </c>
      <c r="B92" t="s">
        <v>138</v>
      </c>
      <c r="C92" t="s">
        <v>142</v>
      </c>
      <c r="D92" s="1">
        <v>21.89</v>
      </c>
      <c r="E92" s="2">
        <v>6.45</v>
      </c>
      <c r="F92" s="2">
        <v>141.19</v>
      </c>
      <c r="G92" t="s">
        <v>140</v>
      </c>
      <c r="H92">
        <f ca="1">IF(141.19&lt;&gt;141.19,0,0)</f>
        <v>0</v>
      </c>
      <c r="I92" t="s">
        <v>14</v>
      </c>
      <c r="J92" t="s">
        <v>14</v>
      </c>
    </row>
    <row r="93" spans="1:10">
      <c r="A93" t="s">
        <v>147</v>
      </c>
      <c r="B93" t="s">
        <v>138</v>
      </c>
      <c r="C93" t="s">
        <v>145</v>
      </c>
      <c r="D93" s="1">
        <v>21.78</v>
      </c>
      <c r="E93" s="2">
        <v>4.3</v>
      </c>
      <c r="F93" s="2">
        <v>93.65</v>
      </c>
      <c r="G93" t="s">
        <v>140</v>
      </c>
      <c r="H93">
        <f ca="1">IF(93.65&lt;&gt;93.65,0,0)</f>
        <v>0</v>
      </c>
      <c r="I93" t="s">
        <v>14</v>
      </c>
      <c r="J93" t="s">
        <v>14</v>
      </c>
    </row>
    <row r="94" spans="1:10">
      <c r="A94" t="s">
        <v>148</v>
      </c>
      <c r="B94" t="s">
        <v>138</v>
      </c>
      <c r="C94" t="s">
        <v>142</v>
      </c>
      <c r="D94" s="1">
        <v>21.83</v>
      </c>
      <c r="E94" s="2">
        <v>6.45</v>
      </c>
      <c r="F94" s="2">
        <v>140.8</v>
      </c>
      <c r="G94" t="s">
        <v>140</v>
      </c>
      <c r="H94">
        <f ca="1">IF(140.8&lt;&gt;140.8,0,0)</f>
        <v>0</v>
      </c>
      <c r="I94" t="s">
        <v>14</v>
      </c>
      <c r="J94" t="s">
        <v>14</v>
      </c>
    </row>
    <row r="95" spans="1:10">
      <c r="A95" t="s">
        <v>149</v>
      </c>
      <c r="B95" t="s">
        <v>138</v>
      </c>
      <c r="C95" t="s">
        <v>150</v>
      </c>
      <c r="D95" s="1">
        <v>21.88</v>
      </c>
      <c r="E95" s="2">
        <v>4.3</v>
      </c>
      <c r="F95" s="2">
        <v>94.08</v>
      </c>
      <c r="G95" t="s">
        <v>140</v>
      </c>
      <c r="H95">
        <f ca="1">IF(94.08&lt;&gt;94.08,0,0)</f>
        <v>0</v>
      </c>
      <c r="I95" t="s">
        <v>14</v>
      </c>
      <c r="J95" t="s">
        <v>14</v>
      </c>
    </row>
    <row r="96" spans="1:10">
      <c r="A96" t="s">
        <v>151</v>
      </c>
      <c r="B96" t="s">
        <v>138</v>
      </c>
      <c r="C96" t="s">
        <v>145</v>
      </c>
      <c r="D96" s="1">
        <v>21.75</v>
      </c>
      <c r="E96" s="2">
        <v>4.3</v>
      </c>
      <c r="F96" s="2">
        <v>93.53</v>
      </c>
      <c r="G96" t="s">
        <v>140</v>
      </c>
      <c r="H96">
        <f ca="1">IF(93.53&lt;&gt;93.52,0.010000000000005116,0)</f>
        <v>0</v>
      </c>
      <c r="I96" t="s">
        <v>14</v>
      </c>
      <c r="J96" t="s">
        <v>14</v>
      </c>
    </row>
    <row r="97" spans="1:10">
      <c r="A97" t="s">
        <v>152</v>
      </c>
      <c r="B97" t="s">
        <v>138</v>
      </c>
      <c r="C97" t="s">
        <v>153</v>
      </c>
      <c r="D97" s="1">
        <v>21.81</v>
      </c>
      <c r="E97" s="2">
        <v>6.75</v>
      </c>
      <c r="F97" s="2">
        <v>147.22</v>
      </c>
      <c r="G97" t="s">
        <v>140</v>
      </c>
      <c r="H97">
        <f ca="1">IF(147.22&lt;&gt;147.22,0,0)</f>
        <v>0</v>
      </c>
      <c r="I97" t="s">
        <v>14</v>
      </c>
      <c r="J97" t="s">
        <v>14</v>
      </c>
    </row>
    <row r="98" spans="1:10">
      <c r="A98" t="s">
        <v>154</v>
      </c>
      <c r="B98" t="s">
        <v>138</v>
      </c>
      <c r="C98" t="s">
        <v>150</v>
      </c>
      <c r="D98" s="1">
        <v>21.68</v>
      </c>
      <c r="E98" s="2">
        <v>4.3</v>
      </c>
      <c r="F98" s="2">
        <v>93.22</v>
      </c>
      <c r="G98" t="s">
        <v>140</v>
      </c>
      <c r="H98">
        <f ca="1">IF(93.22&lt;&gt;93.22,0,0)</f>
        <v>0</v>
      </c>
      <c r="I98" t="s">
        <v>14</v>
      </c>
      <c r="J98" t="s">
        <v>14</v>
      </c>
    </row>
    <row r="99" spans="1:10">
      <c r="A99" t="s">
        <v>155</v>
      </c>
      <c r="B99" t="s">
        <v>138</v>
      </c>
      <c r="C99" t="s">
        <v>153</v>
      </c>
      <c r="D99" s="1">
        <v>21.71</v>
      </c>
      <c r="E99" s="2">
        <v>6.75</v>
      </c>
      <c r="F99" s="2">
        <v>146.54</v>
      </c>
      <c r="G99" t="s">
        <v>140</v>
      </c>
      <c r="H99">
        <f ca="1">IF(146.54&lt;&gt;146.54,0,0)</f>
        <v>0</v>
      </c>
      <c r="I99" t="s">
        <v>14</v>
      </c>
      <c r="J99" t="s">
        <v>14</v>
      </c>
    </row>
    <row r="100" spans="1:10">
      <c r="A100" t="s">
        <v>156</v>
      </c>
      <c r="B100" t="s">
        <v>138</v>
      </c>
      <c r="C100" t="s">
        <v>157</v>
      </c>
      <c r="D100" s="1">
        <v>21.71</v>
      </c>
      <c r="E100" s="2">
        <v>5.2</v>
      </c>
      <c r="F100" s="2">
        <v>112.89</v>
      </c>
      <c r="G100" t="s">
        <v>140</v>
      </c>
      <c r="H100">
        <f ca="1">IF(112.89&lt;&gt;112.89,0,0)</f>
        <v>0</v>
      </c>
      <c r="I100" t="s">
        <v>14</v>
      </c>
      <c r="J100" t="s">
        <v>14</v>
      </c>
    </row>
    <row r="101" spans="1:10">
      <c r="A101" t="s">
        <v>158</v>
      </c>
      <c r="B101" t="s">
        <v>138</v>
      </c>
      <c r="C101" t="s">
        <v>47</v>
      </c>
      <c r="D101" s="1">
        <v>21.66</v>
      </c>
      <c r="E101" s="2">
        <v>3.45</v>
      </c>
      <c r="F101" s="2">
        <v>74.73</v>
      </c>
      <c r="G101" t="s">
        <v>140</v>
      </c>
      <c r="H101">
        <f ca="1">IF(74.73&lt;&gt;74.73,0,0)</f>
        <v>0</v>
      </c>
      <c r="I101" t="s">
        <v>14</v>
      </c>
      <c r="J101" t="s">
        <v>14</v>
      </c>
    </row>
    <row r="102" spans="1:10">
      <c r="A102" t="s">
        <v>159</v>
      </c>
      <c r="B102" t="s">
        <v>138</v>
      </c>
      <c r="C102" t="s">
        <v>129</v>
      </c>
      <c r="D102" s="1">
        <v>21.64</v>
      </c>
      <c r="E102" s="2">
        <v>6.15</v>
      </c>
      <c r="F102" s="2">
        <v>133.09</v>
      </c>
      <c r="G102" t="s">
        <v>140</v>
      </c>
      <c r="H102">
        <f ca="1">IF(133.09&lt;&gt;133.09,0,0)</f>
        <v>0</v>
      </c>
      <c r="I102" t="s">
        <v>14</v>
      </c>
      <c r="J102" t="s">
        <v>14</v>
      </c>
    </row>
    <row r="103" spans="1:10">
      <c r="A103" t="s">
        <v>160</v>
      </c>
      <c r="B103" t="s">
        <v>138</v>
      </c>
      <c r="C103" t="s">
        <v>161</v>
      </c>
      <c r="D103" s="1">
        <v>21.6</v>
      </c>
      <c r="E103" s="2">
        <v>5.2</v>
      </c>
      <c r="F103" s="2">
        <v>112.32</v>
      </c>
      <c r="G103" t="s">
        <v>140</v>
      </c>
      <c r="H103">
        <f ca="1">IF(112.32&lt;&gt;112.32,0,0)</f>
        <v>0</v>
      </c>
      <c r="I103" t="s">
        <v>14</v>
      </c>
      <c r="J103" t="s">
        <v>14</v>
      </c>
    </row>
    <row r="104" spans="1:10">
      <c r="A104" t="s">
        <v>162</v>
      </c>
      <c r="B104" t="s">
        <v>138</v>
      </c>
      <c r="C104" t="s">
        <v>161</v>
      </c>
      <c r="D104" s="1">
        <v>21.62</v>
      </c>
      <c r="E104" s="2">
        <v>5.2</v>
      </c>
      <c r="F104" s="2">
        <v>112.42</v>
      </c>
      <c r="G104" t="s">
        <v>140</v>
      </c>
      <c r="H104">
        <f ca="1">IF(112.42&lt;&gt;112.42,0,0)</f>
        <v>0</v>
      </c>
      <c r="I104" t="s">
        <v>14</v>
      </c>
      <c r="J104" t="s">
        <v>14</v>
      </c>
    </row>
    <row r="105" spans="1:10">
      <c r="A105" t="s">
        <v>163</v>
      </c>
      <c r="B105" t="s">
        <v>138</v>
      </c>
      <c r="C105" t="s">
        <v>131</v>
      </c>
      <c r="D105" s="1">
        <v>21.64</v>
      </c>
      <c r="E105" s="2">
        <v>3.95</v>
      </c>
      <c r="F105" s="2">
        <v>85.48</v>
      </c>
      <c r="G105" t="s">
        <v>140</v>
      </c>
      <c r="H105">
        <f ca="1">IF(85.48&lt;&gt;85.48,0,0)</f>
        <v>0</v>
      </c>
      <c r="I105" t="s">
        <v>14</v>
      </c>
      <c r="J105" t="s">
        <v>14</v>
      </c>
    </row>
    <row r="106" spans="1:10">
      <c r="A106" t="s">
        <v>164</v>
      </c>
      <c r="B106" t="s">
        <v>138</v>
      </c>
      <c r="C106" t="s">
        <v>131</v>
      </c>
      <c r="D106" s="1">
        <v>21.6</v>
      </c>
      <c r="E106" s="2">
        <v>3.95</v>
      </c>
      <c r="F106" s="2">
        <v>85.32</v>
      </c>
      <c r="G106" t="s">
        <v>140</v>
      </c>
      <c r="H106">
        <f ca="1">IF(85.32&lt;&gt;85.32,0,0)</f>
        <v>0</v>
      </c>
      <c r="I106" t="s">
        <v>14</v>
      </c>
      <c r="J106" t="s">
        <v>14</v>
      </c>
    </row>
    <row r="107" spans="1:10">
      <c r="A107" t="s">
        <v>165</v>
      </c>
      <c r="B107" t="s">
        <v>138</v>
      </c>
      <c r="C107" t="s">
        <v>49</v>
      </c>
      <c r="D107" s="1">
        <v>21.62</v>
      </c>
      <c r="E107" s="2">
        <v>5.45</v>
      </c>
      <c r="F107" s="2">
        <v>117.83</v>
      </c>
      <c r="G107" t="s">
        <v>140</v>
      </c>
      <c r="H107">
        <f ca="1">IF(117.83&lt;&gt;117.83,0,0)</f>
        <v>0</v>
      </c>
      <c r="I107" t="s">
        <v>14</v>
      </c>
      <c r="J107" t="s">
        <v>14</v>
      </c>
    </row>
    <row r="108" spans="1:10">
      <c r="A108" t="s">
        <v>166</v>
      </c>
      <c r="B108" t="s">
        <v>138</v>
      </c>
      <c r="C108" t="s">
        <v>49</v>
      </c>
      <c r="D108" s="1">
        <v>19.32</v>
      </c>
      <c r="E108" s="2">
        <v>5.45</v>
      </c>
      <c r="F108" s="2">
        <v>105.29</v>
      </c>
      <c r="G108" t="s">
        <v>140</v>
      </c>
      <c r="H108">
        <f ca="1">IF(105.29&lt;&gt;105.29,0,0)</f>
        <v>0</v>
      </c>
      <c r="I108" t="s">
        <v>14</v>
      </c>
      <c r="J108" t="s">
        <v>14</v>
      </c>
    </row>
    <row r="109" spans="1:10">
      <c r="A109" t="s">
        <v>167</v>
      </c>
      <c r="B109" t="s">
        <v>138</v>
      </c>
      <c r="C109" t="s">
        <v>47</v>
      </c>
      <c r="D109" s="1">
        <v>19.5</v>
      </c>
      <c r="E109" s="2">
        <v>3.45</v>
      </c>
      <c r="F109" s="2">
        <v>67.28</v>
      </c>
      <c r="G109" t="s">
        <v>140</v>
      </c>
      <c r="H109">
        <f ca="1">IF(67.28&lt;&gt;67.28,0,0)</f>
        <v>0</v>
      </c>
      <c r="I109" t="s">
        <v>14</v>
      </c>
      <c r="J109" t="s">
        <v>14</v>
      </c>
    </row>
    <row r="110" spans="1:10">
      <c r="A110" t="s">
        <v>168</v>
      </c>
      <c r="B110" t="s">
        <v>138</v>
      </c>
      <c r="C110" t="s">
        <v>49</v>
      </c>
      <c r="D110" s="1">
        <v>19.56</v>
      </c>
      <c r="E110" s="2">
        <v>5.45</v>
      </c>
      <c r="F110" s="2">
        <v>106.6</v>
      </c>
      <c r="G110" t="s">
        <v>140</v>
      </c>
      <c r="H110">
        <f ca="1">IF(106.6&lt;&gt;106.6,0,0)</f>
        <v>0</v>
      </c>
      <c r="I110" t="s">
        <v>14</v>
      </c>
      <c r="J110" t="s">
        <v>14</v>
      </c>
    </row>
    <row r="111" spans="1:10">
      <c r="A111" t="s">
        <v>169</v>
      </c>
      <c r="B111" t="s">
        <v>138</v>
      </c>
      <c r="C111" t="s">
        <v>66</v>
      </c>
      <c r="D111" s="1">
        <v>19.47</v>
      </c>
      <c r="E111" s="2">
        <v>3.45</v>
      </c>
      <c r="F111" s="2">
        <v>67.17</v>
      </c>
      <c r="G111" t="s">
        <v>140</v>
      </c>
      <c r="H111">
        <f ca="1">IF(67.17&lt;&gt;67.17,0,0)</f>
        <v>0</v>
      </c>
      <c r="I111" t="s">
        <v>14</v>
      </c>
      <c r="J111" t="s">
        <v>14</v>
      </c>
    </row>
    <row r="112" spans="1:10">
      <c r="A112" t="s">
        <v>170</v>
      </c>
      <c r="B112" t="s">
        <v>138</v>
      </c>
      <c r="C112" t="s">
        <v>47</v>
      </c>
      <c r="D112" s="1">
        <v>19.47</v>
      </c>
      <c r="E112" s="2">
        <v>3.45</v>
      </c>
      <c r="F112" s="2">
        <v>67.17</v>
      </c>
      <c r="G112" t="s">
        <v>140</v>
      </c>
      <c r="H112">
        <f ca="1">IF(67.17&lt;&gt;67.17,0,0)</f>
        <v>0</v>
      </c>
      <c r="I112" t="s">
        <v>14</v>
      </c>
      <c r="J112" t="s">
        <v>14</v>
      </c>
    </row>
    <row r="113" spans="1:10">
      <c r="A113" t="s">
        <v>171</v>
      </c>
      <c r="B113" t="s">
        <v>138</v>
      </c>
      <c r="C113" t="s">
        <v>51</v>
      </c>
      <c r="D113" s="1">
        <v>19.48</v>
      </c>
      <c r="E113" s="2">
        <v>6.15</v>
      </c>
      <c r="F113" s="2">
        <v>119.8</v>
      </c>
      <c r="G113" t="s">
        <v>140</v>
      </c>
      <c r="H113">
        <f ca="1">IF(119.8&lt;&gt;119.8,0,0)</f>
        <v>0</v>
      </c>
      <c r="I113" t="s">
        <v>14</v>
      </c>
      <c r="J113" t="s">
        <v>14</v>
      </c>
    </row>
    <row r="114" spans="1:10">
      <c r="A114" t="s">
        <v>172</v>
      </c>
      <c r="B114" t="s">
        <v>173</v>
      </c>
      <c r="C114" t="s">
        <v>174</v>
      </c>
      <c r="D114" s="1">
        <v>21.2</v>
      </c>
      <c r="E114" s="2">
        <v>4.15</v>
      </c>
      <c r="F114" s="2">
        <v>87.98</v>
      </c>
      <c r="G114" t="s">
        <v>175</v>
      </c>
      <c r="H114">
        <f ca="1">IF(87.98&lt;&gt;87.98,0,0)</f>
        <v>0</v>
      </c>
      <c r="I114" t="s">
        <v>14</v>
      </c>
      <c r="J114" t="s">
        <v>14</v>
      </c>
    </row>
    <row r="115" spans="1:10">
      <c r="A115" t="s">
        <v>176</v>
      </c>
      <c r="B115" t="s">
        <v>173</v>
      </c>
      <c r="C115" t="s">
        <v>177</v>
      </c>
      <c r="D115" s="1">
        <v>21.76</v>
      </c>
      <c r="E115" s="2">
        <v>4.3</v>
      </c>
      <c r="F115" s="2">
        <v>93.57</v>
      </c>
      <c r="G115" t="s">
        <v>175</v>
      </c>
      <c r="H115">
        <f ca="1">IF(93.57&lt;&gt;93.57,0,0)</f>
        <v>0</v>
      </c>
      <c r="I115" t="s">
        <v>14</v>
      </c>
      <c r="J115" t="s">
        <v>14</v>
      </c>
    </row>
    <row r="116" spans="1:10">
      <c r="A116" t="s">
        <v>178</v>
      </c>
      <c r="B116" t="s">
        <v>173</v>
      </c>
      <c r="C116" t="s">
        <v>179</v>
      </c>
      <c r="D116" s="1">
        <v>21.59</v>
      </c>
      <c r="E116" s="2">
        <v>7.65</v>
      </c>
      <c r="F116" s="2">
        <v>165.16</v>
      </c>
      <c r="G116" t="s">
        <v>175</v>
      </c>
      <c r="H116">
        <f ca="1">IF(165.16&lt;&gt;165.16,0,0)</f>
        <v>0</v>
      </c>
      <c r="I116" t="s">
        <v>14</v>
      </c>
      <c r="J116" t="s">
        <v>14</v>
      </c>
    </row>
    <row r="117" spans="1:10">
      <c r="A117" t="s">
        <v>180</v>
      </c>
      <c r="B117" t="s">
        <v>173</v>
      </c>
      <c r="C117" t="s">
        <v>181</v>
      </c>
      <c r="D117" s="1">
        <v>21.52</v>
      </c>
      <c r="E117" s="2">
        <v>4.7</v>
      </c>
      <c r="F117" s="2">
        <v>101.14</v>
      </c>
      <c r="G117" t="s">
        <v>175</v>
      </c>
      <c r="H117">
        <f ca="1">IF(101.14&lt;&gt;101.14,0,0)</f>
        <v>0</v>
      </c>
      <c r="I117" t="s">
        <v>14</v>
      </c>
      <c r="J117" t="s">
        <v>14</v>
      </c>
    </row>
    <row r="118" spans="1:10">
      <c r="A118" t="s">
        <v>182</v>
      </c>
      <c r="B118" t="s">
        <v>173</v>
      </c>
      <c r="C118" t="s">
        <v>183</v>
      </c>
      <c r="D118" s="1">
        <v>21.63</v>
      </c>
      <c r="E118" s="2">
        <v>5.95</v>
      </c>
      <c r="F118" s="2">
        <v>128.7</v>
      </c>
      <c r="G118" t="s">
        <v>175</v>
      </c>
      <c r="H118">
        <f ca="1">IF(128.7&lt;&gt;128.7,0,0)</f>
        <v>0</v>
      </c>
      <c r="I118" t="s">
        <v>14</v>
      </c>
      <c r="J118" t="s">
        <v>14</v>
      </c>
    </row>
    <row r="119" spans="1:10">
      <c r="A119" t="s">
        <v>184</v>
      </c>
      <c r="B119" t="s">
        <v>173</v>
      </c>
      <c r="C119" t="s">
        <v>185</v>
      </c>
      <c r="D119" s="1">
        <v>21.39</v>
      </c>
      <c r="E119" s="2">
        <v>6.85</v>
      </c>
      <c r="F119" s="2">
        <v>146.52</v>
      </c>
      <c r="G119" t="s">
        <v>175</v>
      </c>
      <c r="H119">
        <f ca="1">IF(146.52&lt;&gt;146.52,0,0)</f>
        <v>0</v>
      </c>
      <c r="I119" t="s">
        <v>14</v>
      </c>
      <c r="J119" t="s">
        <v>14</v>
      </c>
    </row>
    <row r="120" spans="1:10">
      <c r="A120" t="s">
        <v>186</v>
      </c>
      <c r="B120" t="s">
        <v>173</v>
      </c>
      <c r="C120" t="s">
        <v>179</v>
      </c>
      <c r="D120" s="1">
        <v>21.64</v>
      </c>
      <c r="E120" s="2">
        <v>7.65</v>
      </c>
      <c r="F120" s="2">
        <v>165.55</v>
      </c>
      <c r="G120" t="s">
        <v>175</v>
      </c>
      <c r="H120">
        <f ca="1">IF(165.55&lt;&gt;165.55,0,0)</f>
        <v>0</v>
      </c>
      <c r="I120" t="s">
        <v>14</v>
      </c>
      <c r="J120" t="s">
        <v>14</v>
      </c>
    </row>
    <row r="121" spans="1:10">
      <c r="A121" t="s">
        <v>187</v>
      </c>
      <c r="B121" t="s">
        <v>173</v>
      </c>
      <c r="C121" t="s">
        <v>177</v>
      </c>
      <c r="D121" s="1">
        <v>21.66</v>
      </c>
      <c r="E121" s="2">
        <v>4.3</v>
      </c>
      <c r="F121" s="2">
        <v>93.14</v>
      </c>
      <c r="G121" t="s">
        <v>175</v>
      </c>
      <c r="H121">
        <f ca="1">IF(93.14&lt;&gt;93.14,0,0)</f>
        <v>0</v>
      </c>
      <c r="I121" t="s">
        <v>14</v>
      </c>
      <c r="J121" t="s">
        <v>14</v>
      </c>
    </row>
    <row r="122" spans="1:10">
      <c r="A122" t="s">
        <v>188</v>
      </c>
      <c r="B122" t="s">
        <v>173</v>
      </c>
      <c r="C122" t="s">
        <v>174</v>
      </c>
      <c r="D122" s="1">
        <v>21.53</v>
      </c>
      <c r="E122" s="2">
        <v>4.15</v>
      </c>
      <c r="F122" s="2">
        <v>89.35</v>
      </c>
      <c r="G122" t="s">
        <v>175</v>
      </c>
      <c r="H122">
        <f ca="1">IF(89.35&lt;&gt;89.35,0,0)</f>
        <v>0</v>
      </c>
      <c r="I122" t="s">
        <v>14</v>
      </c>
      <c r="J122" t="s">
        <v>14</v>
      </c>
    </row>
    <row r="123" spans="1:10">
      <c r="A123" t="s">
        <v>189</v>
      </c>
      <c r="B123" t="s">
        <v>173</v>
      </c>
      <c r="C123" t="s">
        <v>190</v>
      </c>
      <c r="D123" s="1">
        <v>21.39</v>
      </c>
      <c r="E123" s="2">
        <v>4.15</v>
      </c>
      <c r="F123" s="2">
        <v>88.77</v>
      </c>
      <c r="G123" t="s">
        <v>175</v>
      </c>
      <c r="H123">
        <f ca="1">IF(88.77&lt;&gt;88.77,0,0)</f>
        <v>0</v>
      </c>
      <c r="I123" t="s">
        <v>14</v>
      </c>
      <c r="J123" t="s">
        <v>14</v>
      </c>
    </row>
    <row r="124" spans="1:10">
      <c r="A124" t="s">
        <v>191</v>
      </c>
      <c r="B124" t="s">
        <v>173</v>
      </c>
      <c r="C124" t="s">
        <v>192</v>
      </c>
      <c r="D124" s="1">
        <v>21.25</v>
      </c>
      <c r="E124" s="2">
        <v>6.7</v>
      </c>
      <c r="F124" s="2">
        <v>142.38</v>
      </c>
      <c r="G124" t="s">
        <v>175</v>
      </c>
      <c r="H124">
        <f ca="1">IF(142.38&lt;&gt;142.38,0,0)</f>
        <v>0</v>
      </c>
      <c r="I124" t="s">
        <v>14</v>
      </c>
      <c r="J124" t="s">
        <v>14</v>
      </c>
    </row>
    <row r="125" spans="1:10">
      <c r="A125" t="s">
        <v>193</v>
      </c>
      <c r="B125" t="s">
        <v>173</v>
      </c>
      <c r="C125" t="s">
        <v>181</v>
      </c>
      <c r="D125" s="1">
        <v>21.63</v>
      </c>
      <c r="E125" s="2">
        <v>4.7</v>
      </c>
      <c r="F125" s="2">
        <v>101.66</v>
      </c>
      <c r="G125" t="s">
        <v>175</v>
      </c>
      <c r="H125">
        <f ca="1">IF(101.66&lt;&gt;101.66,0,0)</f>
        <v>0</v>
      </c>
      <c r="I125" t="s">
        <v>14</v>
      </c>
      <c r="J125" t="s">
        <v>14</v>
      </c>
    </row>
    <row r="126" spans="1:10">
      <c r="A126" t="s">
        <v>194</v>
      </c>
      <c r="B126" t="s">
        <v>173</v>
      </c>
      <c r="C126" t="s">
        <v>195</v>
      </c>
      <c r="D126" s="1">
        <v>21.92</v>
      </c>
      <c r="E126" s="2">
        <v>5.7</v>
      </c>
      <c r="F126" s="2">
        <v>124.94</v>
      </c>
      <c r="G126" t="s">
        <v>175</v>
      </c>
      <c r="H126">
        <f ca="1">IF(124.94&lt;&gt;124.94,0,0)</f>
        <v>0</v>
      </c>
      <c r="I126" t="s">
        <v>14</v>
      </c>
      <c r="J126" t="s">
        <v>14</v>
      </c>
    </row>
    <row r="127" spans="1:10">
      <c r="A127" t="s">
        <v>196</v>
      </c>
      <c r="B127" t="s">
        <v>173</v>
      </c>
      <c r="C127" t="s">
        <v>197</v>
      </c>
      <c r="D127" s="1">
        <v>21.65</v>
      </c>
      <c r="E127" s="2">
        <v>3.65</v>
      </c>
      <c r="F127" s="2">
        <v>79.02</v>
      </c>
      <c r="G127" t="s">
        <v>175</v>
      </c>
      <c r="H127">
        <f ca="1">IF(79.02&lt;&gt;79.02,0,0)</f>
        <v>0</v>
      </c>
      <c r="I127" t="s">
        <v>14</v>
      </c>
      <c r="J127" t="s">
        <v>14</v>
      </c>
    </row>
    <row r="128" spans="1:10">
      <c r="A128" t="s">
        <v>198</v>
      </c>
      <c r="B128" t="s">
        <v>173</v>
      </c>
      <c r="C128" t="s">
        <v>190</v>
      </c>
      <c r="D128" s="1">
        <v>21.5</v>
      </c>
      <c r="E128" s="2">
        <v>4.15</v>
      </c>
      <c r="F128" s="2">
        <v>89.23</v>
      </c>
      <c r="G128" t="s">
        <v>175</v>
      </c>
      <c r="H128">
        <f ca="1">IF(89.23&lt;&gt;89.22,0.010000000000005116,0)</f>
        <v>0</v>
      </c>
      <c r="I128" t="s">
        <v>14</v>
      </c>
      <c r="J128" t="s">
        <v>14</v>
      </c>
    </row>
    <row r="129" spans="1:10">
      <c r="A129" t="s">
        <v>199</v>
      </c>
      <c r="B129" t="s">
        <v>173</v>
      </c>
      <c r="C129" t="s">
        <v>200</v>
      </c>
      <c r="D129" s="1">
        <v>21.7</v>
      </c>
      <c r="E129" s="2">
        <v>5.45</v>
      </c>
      <c r="F129" s="2">
        <v>118.27</v>
      </c>
      <c r="G129" t="s">
        <v>175</v>
      </c>
      <c r="H129">
        <f ca="1">IF(118.27&lt;&gt;118.26,0.009999999999990905,0)</f>
        <v>0</v>
      </c>
      <c r="I129" t="s">
        <v>14</v>
      </c>
      <c r="J129" t="s">
        <v>14</v>
      </c>
    </row>
    <row r="130" spans="1:10">
      <c r="A130" t="s">
        <v>201</v>
      </c>
      <c r="B130" t="s">
        <v>173</v>
      </c>
      <c r="C130" t="s">
        <v>181</v>
      </c>
      <c r="D130" s="1">
        <v>21.62</v>
      </c>
      <c r="E130" s="2">
        <v>4.7</v>
      </c>
      <c r="F130" s="2">
        <v>101.61</v>
      </c>
      <c r="G130" t="s">
        <v>175</v>
      </c>
      <c r="H130">
        <f ca="1">IF(101.61&lt;&gt;101.61,0,0)</f>
        <v>0</v>
      </c>
      <c r="I130" t="s">
        <v>14</v>
      </c>
      <c r="J130" t="s">
        <v>14</v>
      </c>
    </row>
    <row r="131" spans="1:10">
      <c r="A131" t="s">
        <v>202</v>
      </c>
      <c r="B131" t="s">
        <v>173</v>
      </c>
      <c r="C131" t="s">
        <v>195</v>
      </c>
      <c r="D131" s="1">
        <v>21.68</v>
      </c>
      <c r="E131" s="2">
        <v>5.7</v>
      </c>
      <c r="F131" s="2">
        <v>123.58</v>
      </c>
      <c r="G131" t="s">
        <v>175</v>
      </c>
      <c r="H131">
        <f ca="1">IF(123.58&lt;&gt;123.58,0,0)</f>
        <v>0</v>
      </c>
      <c r="I131" t="s">
        <v>14</v>
      </c>
      <c r="J131" t="s">
        <v>14</v>
      </c>
    </row>
    <row r="132" spans="1:10">
      <c r="A132" t="s">
        <v>203</v>
      </c>
      <c r="B132" t="s">
        <v>173</v>
      </c>
      <c r="C132" t="s">
        <v>177</v>
      </c>
      <c r="D132" s="1">
        <v>21.69</v>
      </c>
      <c r="E132" s="2">
        <v>4.3</v>
      </c>
      <c r="F132" s="2">
        <v>93.27</v>
      </c>
      <c r="G132" t="s">
        <v>175</v>
      </c>
      <c r="H132">
        <f ca="1">IF(93.27&lt;&gt;93.27,0,0)</f>
        <v>0</v>
      </c>
      <c r="I132" t="s">
        <v>14</v>
      </c>
      <c r="J132" t="s">
        <v>14</v>
      </c>
    </row>
    <row r="133" spans="1:10">
      <c r="A133" t="s">
        <v>204</v>
      </c>
      <c r="B133" t="s">
        <v>173</v>
      </c>
      <c r="C133" t="s">
        <v>205</v>
      </c>
      <c r="D133" s="1">
        <v>21.63</v>
      </c>
      <c r="E133" s="2">
        <v>3.1</v>
      </c>
      <c r="F133" s="2">
        <v>67.05</v>
      </c>
      <c r="G133" t="s">
        <v>175</v>
      </c>
      <c r="H133">
        <f ca="1">IF(67.05&lt;&gt;67.05,0,0)</f>
        <v>0</v>
      </c>
      <c r="I133" t="s">
        <v>14</v>
      </c>
      <c r="J133" t="s">
        <v>14</v>
      </c>
    </row>
    <row r="134" spans="1:10">
      <c r="A134" t="s">
        <v>206</v>
      </c>
      <c r="B134" t="s">
        <v>173</v>
      </c>
      <c r="C134" t="s">
        <v>183</v>
      </c>
      <c r="D134" s="1">
        <v>21.83</v>
      </c>
      <c r="E134" s="2">
        <v>5.95</v>
      </c>
      <c r="F134" s="2">
        <v>129.89</v>
      </c>
      <c r="G134" t="s">
        <v>175</v>
      </c>
      <c r="H134">
        <f ca="1">IF(129.89&lt;&gt;129.89,0,0)</f>
        <v>0</v>
      </c>
      <c r="I134" t="s">
        <v>14</v>
      </c>
      <c r="J134" t="s">
        <v>14</v>
      </c>
    </row>
    <row r="135" spans="1:10">
      <c r="A135" t="s">
        <v>207</v>
      </c>
      <c r="B135" t="s">
        <v>173</v>
      </c>
      <c r="C135" t="s">
        <v>181</v>
      </c>
      <c r="D135" s="1">
        <v>21.78</v>
      </c>
      <c r="E135" s="2">
        <v>4.7</v>
      </c>
      <c r="F135" s="2">
        <v>102.37</v>
      </c>
      <c r="G135" t="s">
        <v>175</v>
      </c>
      <c r="H135">
        <f ca="1">IF(102.37&lt;&gt;102.37,0,0)</f>
        <v>0</v>
      </c>
      <c r="I135" t="s">
        <v>14</v>
      </c>
      <c r="J135" t="s">
        <v>14</v>
      </c>
    </row>
    <row r="136" spans="1:10">
      <c r="A136" t="s">
        <v>208</v>
      </c>
      <c r="B136" t="s">
        <v>173</v>
      </c>
      <c r="C136" t="s">
        <v>195</v>
      </c>
      <c r="D136" s="1">
        <v>21.32</v>
      </c>
      <c r="E136" s="2">
        <v>5.7</v>
      </c>
      <c r="F136" s="2">
        <v>121.52</v>
      </c>
      <c r="G136" t="s">
        <v>175</v>
      </c>
      <c r="H136">
        <f ca="1">IF(121.52&lt;&gt;121.52,0,0)</f>
        <v>0</v>
      </c>
      <c r="I136" t="s">
        <v>14</v>
      </c>
      <c r="J136" t="s">
        <v>14</v>
      </c>
    </row>
    <row r="137" spans="1:10">
      <c r="A137" t="s">
        <v>209</v>
      </c>
      <c r="B137" t="s">
        <v>173</v>
      </c>
      <c r="C137" t="s">
        <v>210</v>
      </c>
      <c r="D137" s="1">
        <v>21.38</v>
      </c>
      <c r="E137" s="2">
        <v>3.35</v>
      </c>
      <c r="F137" s="2">
        <v>71.62</v>
      </c>
      <c r="G137" t="s">
        <v>175</v>
      </c>
      <c r="H137">
        <f ca="1">IF(71.62&lt;&gt;71.62,0,0)</f>
        <v>0</v>
      </c>
      <c r="I137" t="s">
        <v>14</v>
      </c>
      <c r="J137" t="s">
        <v>14</v>
      </c>
    </row>
    <row r="138" spans="1:10">
      <c r="A138" t="s">
        <v>211</v>
      </c>
      <c r="B138" t="s">
        <v>173</v>
      </c>
      <c r="C138" t="s">
        <v>190</v>
      </c>
      <c r="D138" s="1">
        <v>21.22</v>
      </c>
      <c r="E138" s="2">
        <v>4.15</v>
      </c>
      <c r="F138" s="2">
        <v>88.06</v>
      </c>
      <c r="G138" t="s">
        <v>175</v>
      </c>
      <c r="H138">
        <f ca="1">IF(88.06&lt;&gt;88.06,0,0)</f>
        <v>0</v>
      </c>
      <c r="I138" t="s">
        <v>14</v>
      </c>
      <c r="J138" t="s">
        <v>14</v>
      </c>
    </row>
    <row r="139" spans="1:10">
      <c r="A139" t="s">
        <v>212</v>
      </c>
      <c r="B139" t="s">
        <v>173</v>
      </c>
      <c r="C139" t="s">
        <v>181</v>
      </c>
      <c r="D139" s="1">
        <v>21.76</v>
      </c>
      <c r="E139" s="2">
        <v>4.7</v>
      </c>
      <c r="F139" s="2">
        <v>102.27</v>
      </c>
      <c r="G139" t="s">
        <v>175</v>
      </c>
      <c r="H139">
        <f ca="1">IF(102.27&lt;&gt;102.27,0,0)</f>
        <v>0</v>
      </c>
      <c r="I139" t="s">
        <v>14</v>
      </c>
      <c r="J139" t="s">
        <v>14</v>
      </c>
    </row>
    <row r="140" spans="1:10">
      <c r="A140" t="s">
        <v>213</v>
      </c>
      <c r="B140" t="s">
        <v>173</v>
      </c>
      <c r="C140" t="s">
        <v>183</v>
      </c>
      <c r="D140" s="1">
        <v>21.26</v>
      </c>
      <c r="E140" s="2">
        <v>5.95</v>
      </c>
      <c r="F140" s="2">
        <v>126.5</v>
      </c>
      <c r="G140" t="s">
        <v>175</v>
      </c>
      <c r="H140">
        <f ca="1">IF(126.5&lt;&gt;126.5,0,0)</f>
        <v>0</v>
      </c>
      <c r="I140" t="s">
        <v>14</v>
      </c>
      <c r="J140" t="s">
        <v>14</v>
      </c>
    </row>
    <row r="141" spans="1:10">
      <c r="A141" t="s">
        <v>214</v>
      </c>
      <c r="B141" t="s">
        <v>173</v>
      </c>
      <c r="C141" t="s">
        <v>181</v>
      </c>
      <c r="D141" s="1">
        <v>21.51</v>
      </c>
      <c r="E141" s="2">
        <v>4.7</v>
      </c>
      <c r="F141" s="2">
        <v>101.1</v>
      </c>
      <c r="G141" t="s">
        <v>175</v>
      </c>
      <c r="H141">
        <f ca="1">IF(101.1&lt;&gt;101.1,0,0)</f>
        <v>0</v>
      </c>
      <c r="I141" t="s">
        <v>14</v>
      </c>
      <c r="J141" t="s">
        <v>14</v>
      </c>
    </row>
    <row r="142" spans="1:10">
      <c r="A142" t="s">
        <v>215</v>
      </c>
      <c r="B142" t="s">
        <v>173</v>
      </c>
      <c r="C142" t="s">
        <v>205</v>
      </c>
      <c r="D142" s="1">
        <v>21.87</v>
      </c>
      <c r="E142" s="2">
        <v>3.1</v>
      </c>
      <c r="F142" s="2">
        <v>67.8</v>
      </c>
      <c r="G142" t="s">
        <v>175</v>
      </c>
      <c r="H142">
        <f ca="1">IF(67.8&lt;&gt;67.8,0,0)</f>
        <v>0</v>
      </c>
      <c r="I142" t="s">
        <v>14</v>
      </c>
      <c r="J142" t="s">
        <v>14</v>
      </c>
    </row>
    <row r="143" spans="1:10">
      <c r="A143" t="s">
        <v>216</v>
      </c>
      <c r="B143" t="s">
        <v>173</v>
      </c>
      <c r="C143" t="s">
        <v>181</v>
      </c>
      <c r="D143" s="1">
        <v>21.63</v>
      </c>
      <c r="E143" s="2">
        <v>4.7</v>
      </c>
      <c r="F143" s="2">
        <v>101.66</v>
      </c>
      <c r="G143" t="s">
        <v>175</v>
      </c>
      <c r="H143">
        <f ca="1">IF(101.66&lt;&gt;101.66,0,0)</f>
        <v>0</v>
      </c>
      <c r="I143" t="s">
        <v>14</v>
      </c>
      <c r="J143" t="s">
        <v>14</v>
      </c>
    </row>
    <row r="144" spans="1:10">
      <c r="A144" t="s">
        <v>217</v>
      </c>
      <c r="B144" t="s">
        <v>173</v>
      </c>
      <c r="C144" t="s">
        <v>195</v>
      </c>
      <c r="D144" s="1">
        <v>21.35</v>
      </c>
      <c r="E144" s="2">
        <v>5.7</v>
      </c>
      <c r="F144" s="2">
        <v>121.7</v>
      </c>
      <c r="G144" t="s">
        <v>175</v>
      </c>
      <c r="H144">
        <f ca="1">IF(121.7&lt;&gt;121.7,0,0)</f>
        <v>0</v>
      </c>
      <c r="I144" t="s">
        <v>14</v>
      </c>
      <c r="J144" t="s">
        <v>14</v>
      </c>
    </row>
    <row r="145" spans="1:10">
      <c r="A145" t="s">
        <v>218</v>
      </c>
      <c r="B145" t="s">
        <v>173</v>
      </c>
      <c r="C145" t="s">
        <v>210</v>
      </c>
      <c r="D145" s="1">
        <v>21.54</v>
      </c>
      <c r="E145" s="2">
        <v>3.35</v>
      </c>
      <c r="F145" s="2">
        <v>72.16</v>
      </c>
      <c r="G145" t="s">
        <v>175</v>
      </c>
      <c r="H145">
        <f ca="1">IF(72.16&lt;&gt;72.16,0,0)</f>
        <v>0</v>
      </c>
      <c r="I145" t="s">
        <v>14</v>
      </c>
      <c r="J145" t="s">
        <v>14</v>
      </c>
    </row>
    <row r="146" spans="1:10">
      <c r="A146" t="s">
        <v>219</v>
      </c>
      <c r="B146" t="s">
        <v>173</v>
      </c>
      <c r="C146" t="s">
        <v>183</v>
      </c>
      <c r="D146" s="1">
        <v>21.55</v>
      </c>
      <c r="E146" s="2">
        <v>5.95</v>
      </c>
      <c r="F146" s="2">
        <v>128.22</v>
      </c>
      <c r="G146" t="s">
        <v>175</v>
      </c>
      <c r="H146">
        <f ca="1">IF(128.22&lt;&gt;128.22,0,0)</f>
        <v>0</v>
      </c>
      <c r="I146" t="s">
        <v>14</v>
      </c>
      <c r="J146" t="s">
        <v>14</v>
      </c>
    </row>
    <row r="147" spans="1:10">
      <c r="A147" t="s">
        <v>220</v>
      </c>
      <c r="B147" t="s">
        <v>173</v>
      </c>
      <c r="C147" t="s">
        <v>181</v>
      </c>
      <c r="D147" s="1">
        <v>21.56</v>
      </c>
      <c r="E147" s="2">
        <v>4.7</v>
      </c>
      <c r="F147" s="2">
        <v>101.33</v>
      </c>
      <c r="G147" t="s">
        <v>175</v>
      </c>
      <c r="H147">
        <f ca="1">IF(101.33&lt;&gt;101.33,0,0)</f>
        <v>0</v>
      </c>
      <c r="I147" t="s">
        <v>14</v>
      </c>
      <c r="J147" t="s">
        <v>14</v>
      </c>
    </row>
    <row r="148" spans="1:10">
      <c r="A148" t="s">
        <v>221</v>
      </c>
      <c r="B148" t="s">
        <v>173</v>
      </c>
      <c r="C148" t="s">
        <v>183</v>
      </c>
      <c r="D148" s="1">
        <v>21.49</v>
      </c>
      <c r="E148" s="2">
        <v>5.95</v>
      </c>
      <c r="F148" s="2">
        <v>127.87</v>
      </c>
      <c r="G148" t="s">
        <v>175</v>
      </c>
      <c r="H148">
        <f ca="1">IF(127.87&lt;&gt;127.87,0,0)</f>
        <v>0</v>
      </c>
      <c r="I148" t="s">
        <v>14</v>
      </c>
      <c r="J148" t="s">
        <v>14</v>
      </c>
    </row>
    <row r="149" spans="1:10">
      <c r="A149" t="s">
        <v>222</v>
      </c>
      <c r="B149" t="s">
        <v>173</v>
      </c>
      <c r="C149" t="s">
        <v>195</v>
      </c>
      <c r="D149" s="1">
        <v>21.5</v>
      </c>
      <c r="E149" s="2">
        <v>5.7</v>
      </c>
      <c r="F149" s="2">
        <v>122.55</v>
      </c>
      <c r="G149" t="s">
        <v>175</v>
      </c>
      <c r="H149">
        <f ca="1">IF(122.55&lt;&gt;122.55,0,0)</f>
        <v>0</v>
      </c>
      <c r="I149" t="s">
        <v>14</v>
      </c>
      <c r="J149" t="s">
        <v>14</v>
      </c>
    </row>
    <row r="150" spans="1:10">
      <c r="A150" t="s">
        <v>223</v>
      </c>
      <c r="B150" t="s">
        <v>173</v>
      </c>
      <c r="C150" t="s">
        <v>224</v>
      </c>
      <c r="D150" s="1">
        <v>21.5</v>
      </c>
      <c r="E150" s="2">
        <v>4.3</v>
      </c>
      <c r="F150" s="2">
        <v>92.45</v>
      </c>
      <c r="G150" t="s">
        <v>175</v>
      </c>
      <c r="H150">
        <f ca="1">IF(92.45&lt;&gt;92.45,0,0)</f>
        <v>0</v>
      </c>
      <c r="I150" t="s">
        <v>14</v>
      </c>
      <c r="J150" t="s">
        <v>14</v>
      </c>
    </row>
    <row r="151" spans="1:10">
      <c r="A151" t="s">
        <v>225</v>
      </c>
      <c r="B151" t="s">
        <v>173</v>
      </c>
      <c r="C151" t="s">
        <v>195</v>
      </c>
      <c r="D151" s="1">
        <v>21.5</v>
      </c>
      <c r="E151" s="2">
        <v>5.7</v>
      </c>
      <c r="F151" s="2">
        <v>122.55</v>
      </c>
      <c r="G151" t="s">
        <v>175</v>
      </c>
      <c r="H151">
        <f ca="1">IF(122.55&lt;&gt;122.55,0,0)</f>
        <v>0</v>
      </c>
      <c r="I151" t="s">
        <v>14</v>
      </c>
      <c r="J151" t="s">
        <v>14</v>
      </c>
    </row>
    <row r="152" spans="1:10">
      <c r="A152" t="s">
        <v>226</v>
      </c>
      <c r="B152" t="s">
        <v>173</v>
      </c>
      <c r="C152" t="s">
        <v>177</v>
      </c>
      <c r="D152" s="1">
        <v>21.41</v>
      </c>
      <c r="E152" s="2">
        <v>4.3</v>
      </c>
      <c r="F152" s="2">
        <v>92.06</v>
      </c>
      <c r="G152" t="s">
        <v>175</v>
      </c>
      <c r="H152">
        <f ca="1">IF(92.06&lt;&gt;92.06,0,0)</f>
        <v>0</v>
      </c>
      <c r="I152" t="s">
        <v>14</v>
      </c>
      <c r="J152" t="s">
        <v>14</v>
      </c>
    </row>
    <row r="153" spans="1:10">
      <c r="A153" t="s">
        <v>227</v>
      </c>
      <c r="B153" t="s">
        <v>173</v>
      </c>
      <c r="C153" t="s">
        <v>183</v>
      </c>
      <c r="D153" s="1">
        <v>21.74</v>
      </c>
      <c r="E153" s="2">
        <v>5.95</v>
      </c>
      <c r="F153" s="2">
        <v>129.35</v>
      </c>
      <c r="G153" t="s">
        <v>175</v>
      </c>
      <c r="H153">
        <f ca="1">IF(129.35&lt;&gt;129.35,0,0)</f>
        <v>0</v>
      </c>
      <c r="I153" t="s">
        <v>14</v>
      </c>
      <c r="J153" t="s">
        <v>14</v>
      </c>
    </row>
    <row r="154" spans="1:10">
      <c r="A154" t="s">
        <v>228</v>
      </c>
      <c r="B154" t="s">
        <v>173</v>
      </c>
      <c r="C154" t="s">
        <v>210</v>
      </c>
      <c r="D154" s="1">
        <v>21.88</v>
      </c>
      <c r="E154" s="2">
        <v>3.35</v>
      </c>
      <c r="F154" s="2">
        <v>73.3</v>
      </c>
      <c r="G154" t="s">
        <v>175</v>
      </c>
      <c r="H154">
        <f ca="1">IF(73.3&lt;&gt;73.3,0,0)</f>
        <v>0</v>
      </c>
      <c r="I154" t="s">
        <v>14</v>
      </c>
      <c r="J154" t="s">
        <v>14</v>
      </c>
    </row>
    <row r="155" spans="1:10">
      <c r="A155" t="s">
        <v>229</v>
      </c>
      <c r="B155" t="s">
        <v>173</v>
      </c>
      <c r="C155" t="s">
        <v>181</v>
      </c>
      <c r="D155" s="1">
        <v>21.67</v>
      </c>
      <c r="E155" s="2">
        <v>4.7</v>
      </c>
      <c r="F155" s="2">
        <v>101.85</v>
      </c>
      <c r="G155" t="s">
        <v>175</v>
      </c>
      <c r="H155">
        <f ca="1">IF(101.85&lt;&gt;101.85,0,0)</f>
        <v>0</v>
      </c>
      <c r="I155" t="s">
        <v>14</v>
      </c>
      <c r="J155" t="s">
        <v>14</v>
      </c>
    </row>
    <row r="156" spans="1:10">
      <c r="A156" t="s">
        <v>230</v>
      </c>
      <c r="B156" t="s">
        <v>173</v>
      </c>
      <c r="C156" t="s">
        <v>200</v>
      </c>
      <c r="D156" s="1">
        <v>21.41</v>
      </c>
      <c r="E156" s="2">
        <v>5.45</v>
      </c>
      <c r="F156" s="2">
        <v>116.68</v>
      </c>
      <c r="G156" t="s">
        <v>175</v>
      </c>
      <c r="H156">
        <f ca="1">IF(116.68&lt;&gt;116.68,0,0)</f>
        <v>0</v>
      </c>
      <c r="I156" t="s">
        <v>14</v>
      </c>
      <c r="J156" t="s">
        <v>14</v>
      </c>
    </row>
    <row r="157" spans="1:10">
      <c r="A157" t="s">
        <v>231</v>
      </c>
      <c r="B157" t="s">
        <v>173</v>
      </c>
      <c r="C157" t="s">
        <v>174</v>
      </c>
      <c r="D157" s="1">
        <v>21.82</v>
      </c>
      <c r="E157" s="2">
        <v>4.15</v>
      </c>
      <c r="F157" s="2">
        <v>90.55</v>
      </c>
      <c r="G157" t="s">
        <v>175</v>
      </c>
      <c r="H157">
        <f ca="1">IF(90.55&lt;&gt;90.55,0,0)</f>
        <v>0</v>
      </c>
      <c r="I157" t="s">
        <v>14</v>
      </c>
      <c r="J157" t="s">
        <v>14</v>
      </c>
    </row>
    <row r="158" spans="1:10">
      <c r="A158" t="s">
        <v>232</v>
      </c>
      <c r="B158" t="s">
        <v>233</v>
      </c>
      <c r="C158" t="s">
        <v>139</v>
      </c>
      <c r="D158" s="1">
        <v>20.76</v>
      </c>
      <c r="E158" s="2">
        <v>5.2</v>
      </c>
      <c r="F158" s="2">
        <v>107.95</v>
      </c>
      <c r="G158" t="s">
        <v>234</v>
      </c>
      <c r="H158">
        <f ca="1">IF(107.95&lt;&gt;107.95,0,0)</f>
        <v>0</v>
      </c>
      <c r="I158" t="s">
        <v>14</v>
      </c>
      <c r="J158" t="s">
        <v>14</v>
      </c>
    </row>
    <row r="159" spans="1:10">
      <c r="A159" t="s">
        <v>235</v>
      </c>
      <c r="B159" t="s">
        <v>233</v>
      </c>
      <c r="C159" t="s">
        <v>145</v>
      </c>
      <c r="D159" s="1">
        <v>20.76</v>
      </c>
      <c r="E159" s="2">
        <v>4.3</v>
      </c>
      <c r="F159" s="2">
        <v>89.27</v>
      </c>
      <c r="G159" t="s">
        <v>234</v>
      </c>
      <c r="H159">
        <f ca="1">IF(89.27&lt;&gt;89.27,0,0)</f>
        <v>0</v>
      </c>
      <c r="I159" t="s">
        <v>14</v>
      </c>
      <c r="J159" t="s">
        <v>14</v>
      </c>
    </row>
    <row r="160" spans="1:10">
      <c r="A160" t="s">
        <v>236</v>
      </c>
      <c r="B160" t="s">
        <v>233</v>
      </c>
      <c r="C160" t="s">
        <v>139</v>
      </c>
      <c r="D160" s="1">
        <v>20.77</v>
      </c>
      <c r="E160" s="2">
        <v>5.2</v>
      </c>
      <c r="F160" s="2">
        <v>108</v>
      </c>
      <c r="G160" t="s">
        <v>234</v>
      </c>
      <c r="H160">
        <f ca="1">IF(108&lt;&gt;108,0,0)</f>
        <v>0</v>
      </c>
      <c r="I160" t="s">
        <v>14</v>
      </c>
      <c r="J160" t="s">
        <v>14</v>
      </c>
    </row>
    <row r="161" spans="1:10">
      <c r="A161" t="s">
        <v>237</v>
      </c>
      <c r="B161" t="s">
        <v>233</v>
      </c>
      <c r="C161" t="s">
        <v>145</v>
      </c>
      <c r="D161" s="1">
        <v>20.8</v>
      </c>
      <c r="E161" s="2">
        <v>4.3</v>
      </c>
      <c r="F161" s="2">
        <v>89.44</v>
      </c>
      <c r="G161" t="s">
        <v>234</v>
      </c>
      <c r="H161">
        <f ca="1">IF(89.44&lt;&gt;89.44,0,0)</f>
        <v>0</v>
      </c>
      <c r="I161" t="s">
        <v>14</v>
      </c>
      <c r="J161" t="s">
        <v>14</v>
      </c>
    </row>
    <row r="162" spans="1:10">
      <c r="A162" t="s">
        <v>238</v>
      </c>
      <c r="B162" t="s">
        <v>233</v>
      </c>
      <c r="C162" t="s">
        <v>239</v>
      </c>
      <c r="D162" s="1">
        <v>20.77</v>
      </c>
      <c r="E162" s="2">
        <v>5.45</v>
      </c>
      <c r="F162" s="2">
        <v>113.2</v>
      </c>
      <c r="G162" t="s">
        <v>234</v>
      </c>
      <c r="H162">
        <f ca="1">IF(113.2&lt;&gt;113.2,0,0)</f>
        <v>0</v>
      </c>
      <c r="I162" t="s">
        <v>14</v>
      </c>
      <c r="J162" t="s">
        <v>14</v>
      </c>
    </row>
    <row r="163" spans="1:10">
      <c r="A163" t="s">
        <v>240</v>
      </c>
      <c r="B163" t="s">
        <v>233</v>
      </c>
      <c r="C163" t="s">
        <v>139</v>
      </c>
      <c r="D163" s="1">
        <v>20.76</v>
      </c>
      <c r="E163" s="2">
        <v>5.2</v>
      </c>
      <c r="F163" s="2">
        <v>107.95</v>
      </c>
      <c r="G163" t="s">
        <v>234</v>
      </c>
      <c r="H163">
        <f ca="1">IF(107.95&lt;&gt;107.95,0,0)</f>
        <v>0</v>
      </c>
      <c r="I163" t="s">
        <v>14</v>
      </c>
      <c r="J163" t="s">
        <v>14</v>
      </c>
    </row>
    <row r="164" spans="1:10">
      <c r="A164" t="s">
        <v>241</v>
      </c>
      <c r="B164" t="s">
        <v>233</v>
      </c>
      <c r="C164" t="s">
        <v>242</v>
      </c>
      <c r="D164" s="1">
        <v>20.86</v>
      </c>
      <c r="E164" s="2">
        <v>5.2</v>
      </c>
      <c r="F164" s="2">
        <v>108.47</v>
      </c>
      <c r="G164" t="s">
        <v>234</v>
      </c>
      <c r="H164">
        <f ca="1">IF(108.47&lt;&gt;108.47,0,0)</f>
        <v>0</v>
      </c>
      <c r="I164" t="s">
        <v>14</v>
      </c>
      <c r="J164" t="s">
        <v>14</v>
      </c>
    </row>
    <row r="165" spans="1:10">
      <c r="A165" t="s">
        <v>243</v>
      </c>
      <c r="B165" t="s">
        <v>233</v>
      </c>
      <c r="C165" t="s">
        <v>244</v>
      </c>
      <c r="D165" s="1">
        <v>20.78</v>
      </c>
      <c r="E165" s="2">
        <v>4.15</v>
      </c>
      <c r="F165" s="2">
        <v>86.24</v>
      </c>
      <c r="G165" t="s">
        <v>234</v>
      </c>
      <c r="H165">
        <f ca="1">IF(86.24&lt;&gt;86.24,0,0)</f>
        <v>0</v>
      </c>
      <c r="I165" t="s">
        <v>14</v>
      </c>
      <c r="J165" t="s">
        <v>14</v>
      </c>
    </row>
    <row r="166" spans="1:10">
      <c r="A166" t="s">
        <v>245</v>
      </c>
      <c r="B166" t="s">
        <v>233</v>
      </c>
      <c r="C166" t="s">
        <v>145</v>
      </c>
      <c r="D166" s="1">
        <v>20.78</v>
      </c>
      <c r="E166" s="2">
        <v>4.3</v>
      </c>
      <c r="F166" s="2">
        <v>89.35</v>
      </c>
      <c r="G166" t="s">
        <v>234</v>
      </c>
      <c r="H166">
        <f ca="1">IF(89.35&lt;&gt;89.35,0,0)</f>
        <v>0</v>
      </c>
      <c r="I166" t="s">
        <v>14</v>
      </c>
      <c r="J166" t="s">
        <v>14</v>
      </c>
    </row>
    <row r="167" spans="1:10">
      <c r="A167" t="s">
        <v>246</v>
      </c>
      <c r="B167" t="s">
        <v>233</v>
      </c>
      <c r="C167" t="s">
        <v>150</v>
      </c>
      <c r="D167" s="1">
        <v>20.83</v>
      </c>
      <c r="E167" s="2">
        <v>4.3</v>
      </c>
      <c r="F167" s="2">
        <v>89.57</v>
      </c>
      <c r="G167" t="s">
        <v>234</v>
      </c>
      <c r="H167">
        <f ca="1">IF(89.57&lt;&gt;89.57,0,0)</f>
        <v>0</v>
      </c>
      <c r="I167" t="s">
        <v>14</v>
      </c>
      <c r="J167" t="s">
        <v>14</v>
      </c>
    </row>
    <row r="168" spans="1:10">
      <c r="A168" t="s">
        <v>247</v>
      </c>
      <c r="B168" t="s">
        <v>233</v>
      </c>
      <c r="C168" t="s">
        <v>145</v>
      </c>
      <c r="D168" s="1">
        <v>20.72</v>
      </c>
      <c r="E168" s="2">
        <v>4.3</v>
      </c>
      <c r="F168" s="2">
        <v>89.1</v>
      </c>
      <c r="G168" t="s">
        <v>234</v>
      </c>
      <c r="H168">
        <f ca="1">IF(89.1&lt;&gt;89.1,0,0)</f>
        <v>0</v>
      </c>
      <c r="I168" t="s">
        <v>14</v>
      </c>
      <c r="J168" t="s">
        <v>14</v>
      </c>
    </row>
    <row r="169" spans="1:10">
      <c r="A169" t="s">
        <v>248</v>
      </c>
      <c r="B169" t="s">
        <v>233</v>
      </c>
      <c r="C169" t="s">
        <v>249</v>
      </c>
      <c r="D169" s="1">
        <v>20.85</v>
      </c>
      <c r="E169" s="2">
        <v>5.9</v>
      </c>
      <c r="F169" s="2">
        <v>123.02</v>
      </c>
      <c r="G169" t="s">
        <v>234</v>
      </c>
      <c r="H169">
        <f ca="1">IF(123.02&lt;&gt;123.02,0,0)</f>
        <v>0</v>
      </c>
      <c r="I169" t="s">
        <v>14</v>
      </c>
      <c r="J169" t="s">
        <v>14</v>
      </c>
    </row>
    <row r="170" spans="1:10">
      <c r="A170" t="s">
        <v>250</v>
      </c>
      <c r="B170" t="s">
        <v>233</v>
      </c>
      <c r="C170" t="s">
        <v>139</v>
      </c>
      <c r="D170" s="1">
        <v>20.69</v>
      </c>
      <c r="E170" s="2">
        <v>5.2</v>
      </c>
      <c r="F170" s="2">
        <v>107.59</v>
      </c>
      <c r="G170" t="s">
        <v>234</v>
      </c>
      <c r="H170">
        <f ca="1">IF(107.59&lt;&gt;107.59,0,0)</f>
        <v>0</v>
      </c>
      <c r="I170" t="s">
        <v>14</v>
      </c>
      <c r="J170" t="s">
        <v>14</v>
      </c>
    </row>
    <row r="171" spans="1:10">
      <c r="A171" t="s">
        <v>251</v>
      </c>
      <c r="B171" t="s">
        <v>233</v>
      </c>
      <c r="C171" t="s">
        <v>139</v>
      </c>
      <c r="D171" s="1">
        <v>20.73</v>
      </c>
      <c r="E171" s="2">
        <v>5.2</v>
      </c>
      <c r="F171" s="2">
        <v>107.8</v>
      </c>
      <c r="G171" t="s">
        <v>234</v>
      </c>
      <c r="H171">
        <f ca="1">IF(107.8&lt;&gt;107.8,0,0)</f>
        <v>0</v>
      </c>
      <c r="I171" t="s">
        <v>14</v>
      </c>
      <c r="J171" t="s">
        <v>14</v>
      </c>
    </row>
    <row r="172" spans="1:10">
      <c r="A172" t="s">
        <v>252</v>
      </c>
      <c r="B172" t="s">
        <v>233</v>
      </c>
      <c r="C172" t="s">
        <v>253</v>
      </c>
      <c r="D172" s="1">
        <v>20.76</v>
      </c>
      <c r="E172" s="2">
        <v>4.3</v>
      </c>
      <c r="F172" s="2">
        <v>89.27</v>
      </c>
      <c r="G172" t="s">
        <v>234</v>
      </c>
      <c r="H172">
        <f ca="1">IF(89.27&lt;&gt;89.27,0,0)</f>
        <v>0</v>
      </c>
      <c r="I172" t="s">
        <v>14</v>
      </c>
      <c r="J172" t="s">
        <v>14</v>
      </c>
    </row>
    <row r="173" spans="1:10">
      <c r="A173" t="s">
        <v>254</v>
      </c>
      <c r="B173" t="s">
        <v>233</v>
      </c>
      <c r="C173" t="s">
        <v>157</v>
      </c>
      <c r="D173" s="1">
        <v>20.79</v>
      </c>
      <c r="E173" s="2">
        <v>5.2</v>
      </c>
      <c r="F173" s="2">
        <v>108.11</v>
      </c>
      <c r="G173" t="s">
        <v>234</v>
      </c>
      <c r="H173">
        <f ca="1">IF(108.11&lt;&gt;108.11,0,0)</f>
        <v>0</v>
      </c>
      <c r="I173" t="s">
        <v>14</v>
      </c>
      <c r="J173" t="s">
        <v>14</v>
      </c>
    </row>
    <row r="174" spans="1:10">
      <c r="A174" t="s">
        <v>255</v>
      </c>
      <c r="B174" t="s">
        <v>233</v>
      </c>
      <c r="C174" t="s">
        <v>145</v>
      </c>
      <c r="D174" s="1">
        <v>20.78</v>
      </c>
      <c r="E174" s="2">
        <v>4.3</v>
      </c>
      <c r="F174" s="2">
        <v>89.35</v>
      </c>
      <c r="G174" t="s">
        <v>234</v>
      </c>
      <c r="H174">
        <f ca="1">IF(89.35&lt;&gt;89.35,0,0)</f>
        <v>0</v>
      </c>
      <c r="I174" t="s">
        <v>14</v>
      </c>
      <c r="J174" t="s">
        <v>14</v>
      </c>
    </row>
    <row r="175" spans="1:10">
      <c r="A175" t="s">
        <v>256</v>
      </c>
      <c r="B175" t="s">
        <v>233</v>
      </c>
      <c r="C175" t="s">
        <v>150</v>
      </c>
      <c r="D175" s="1">
        <v>20.78</v>
      </c>
      <c r="E175" s="2">
        <v>4.3</v>
      </c>
      <c r="F175" s="2">
        <v>89.35</v>
      </c>
      <c r="G175" t="s">
        <v>234</v>
      </c>
      <c r="H175">
        <f ca="1">IF(89.35&lt;&gt;89.35,0,0)</f>
        <v>0</v>
      </c>
      <c r="I175" t="s">
        <v>14</v>
      </c>
      <c r="J175" t="s">
        <v>14</v>
      </c>
    </row>
    <row r="176" spans="1:10">
      <c r="A176" t="s">
        <v>257</v>
      </c>
      <c r="B176" t="s">
        <v>233</v>
      </c>
      <c r="C176" t="s">
        <v>145</v>
      </c>
      <c r="D176" s="1">
        <v>20.86</v>
      </c>
      <c r="E176" s="2">
        <v>4.3</v>
      </c>
      <c r="F176" s="2">
        <v>89.7</v>
      </c>
      <c r="G176" t="s">
        <v>234</v>
      </c>
      <c r="H176">
        <f ca="1">IF(89.7&lt;&gt;89.7,0,0)</f>
        <v>0</v>
      </c>
      <c r="I176" t="s">
        <v>14</v>
      </c>
      <c r="J176" t="s">
        <v>14</v>
      </c>
    </row>
    <row r="177" spans="1:10">
      <c r="A177" t="s">
        <v>258</v>
      </c>
      <c r="B177" t="s">
        <v>233</v>
      </c>
      <c r="C177" t="s">
        <v>145</v>
      </c>
      <c r="D177" s="1">
        <v>20.77</v>
      </c>
      <c r="E177" s="2">
        <v>4.3</v>
      </c>
      <c r="F177" s="2">
        <v>89.31</v>
      </c>
      <c r="G177" t="s">
        <v>234</v>
      </c>
      <c r="H177">
        <f ca="1">IF(89.31&lt;&gt;89.31,0,0)</f>
        <v>0</v>
      </c>
      <c r="I177" t="s">
        <v>14</v>
      </c>
      <c r="J177" t="s">
        <v>14</v>
      </c>
    </row>
    <row r="178" spans="1:10">
      <c r="A178" t="s">
        <v>259</v>
      </c>
      <c r="B178" t="s">
        <v>233</v>
      </c>
      <c r="C178" t="s">
        <v>260</v>
      </c>
      <c r="D178" s="1">
        <v>20.86</v>
      </c>
      <c r="E178" s="2">
        <v>6.7</v>
      </c>
      <c r="F178" s="2">
        <v>139.76</v>
      </c>
      <c r="G178" t="s">
        <v>234</v>
      </c>
      <c r="H178">
        <f ca="1">IF(139.76&lt;&gt;139.76,0,0)</f>
        <v>0</v>
      </c>
      <c r="I178" t="s">
        <v>14</v>
      </c>
      <c r="J178" t="s">
        <v>14</v>
      </c>
    </row>
    <row r="179" spans="1:10">
      <c r="A179" t="s">
        <v>261</v>
      </c>
      <c r="B179" t="s">
        <v>233</v>
      </c>
      <c r="C179" t="s">
        <v>262</v>
      </c>
      <c r="D179" s="1">
        <v>20.81</v>
      </c>
      <c r="E179" s="2">
        <v>6.15</v>
      </c>
      <c r="F179" s="2">
        <v>127.98</v>
      </c>
      <c r="G179" t="s">
        <v>234</v>
      </c>
      <c r="H179">
        <f ca="1">IF(127.98&lt;&gt;127.98,0,0)</f>
        <v>0</v>
      </c>
      <c r="I179" t="s">
        <v>14</v>
      </c>
      <c r="J179" t="s">
        <v>14</v>
      </c>
    </row>
    <row r="180" spans="1:10">
      <c r="A180" t="s">
        <v>263</v>
      </c>
      <c r="B180" t="s">
        <v>233</v>
      </c>
      <c r="C180" t="s">
        <v>260</v>
      </c>
      <c r="D180" s="1">
        <v>20.85</v>
      </c>
      <c r="E180" s="2">
        <v>6.7</v>
      </c>
      <c r="F180" s="2">
        <v>139.7</v>
      </c>
      <c r="G180" t="s">
        <v>234</v>
      </c>
      <c r="H180">
        <f ca="1">IF(139.7&lt;&gt;139.7,0,0)</f>
        <v>0</v>
      </c>
      <c r="I180" t="s">
        <v>14</v>
      </c>
      <c r="J180" t="s">
        <v>14</v>
      </c>
    </row>
    <row r="181" spans="1:10">
      <c r="A181" t="s">
        <v>264</v>
      </c>
      <c r="B181" t="s">
        <v>233</v>
      </c>
      <c r="C181" t="s">
        <v>150</v>
      </c>
      <c r="D181" s="1">
        <v>20.75</v>
      </c>
      <c r="E181" s="2">
        <v>4.3</v>
      </c>
      <c r="F181" s="2">
        <v>89.23</v>
      </c>
      <c r="G181" t="s">
        <v>234</v>
      </c>
      <c r="H181">
        <f ca="1">IF(89.23&lt;&gt;89.22,0.010000000000005116,0)</f>
        <v>0</v>
      </c>
      <c r="I181" t="s">
        <v>14</v>
      </c>
      <c r="J181" t="s">
        <v>14</v>
      </c>
    </row>
    <row r="182" spans="1:10">
      <c r="A182" t="s">
        <v>265</v>
      </c>
      <c r="B182" t="s">
        <v>233</v>
      </c>
      <c r="C182" t="s">
        <v>145</v>
      </c>
      <c r="D182" s="1">
        <v>20.83</v>
      </c>
      <c r="E182" s="2">
        <v>4.3</v>
      </c>
      <c r="F182" s="2">
        <v>89.57</v>
      </c>
      <c r="G182" t="s">
        <v>234</v>
      </c>
      <c r="H182">
        <f ca="1">IF(89.57&lt;&gt;89.57,0,0)</f>
        <v>0</v>
      </c>
      <c r="I182" t="s">
        <v>14</v>
      </c>
      <c r="J182" t="s">
        <v>14</v>
      </c>
    </row>
    <row r="183" spans="1:10">
      <c r="A183" t="s">
        <v>266</v>
      </c>
      <c r="B183" t="s">
        <v>233</v>
      </c>
      <c r="C183" t="s">
        <v>139</v>
      </c>
      <c r="D183" s="1">
        <v>20.8</v>
      </c>
      <c r="E183" s="2">
        <v>5.2</v>
      </c>
      <c r="F183" s="2">
        <v>108.16</v>
      </c>
      <c r="G183" t="s">
        <v>234</v>
      </c>
      <c r="H183">
        <f ca="1">IF(108.16&lt;&gt;108.16,0,0)</f>
        <v>0</v>
      </c>
      <c r="I183" t="s">
        <v>14</v>
      </c>
      <c r="J183" t="s">
        <v>14</v>
      </c>
    </row>
    <row r="184" spans="1:10">
      <c r="A184" t="s">
        <v>267</v>
      </c>
      <c r="B184" t="s">
        <v>233</v>
      </c>
      <c r="C184" t="s">
        <v>145</v>
      </c>
      <c r="D184" s="1">
        <v>20.77</v>
      </c>
      <c r="E184" s="2">
        <v>4.3</v>
      </c>
      <c r="F184" s="2">
        <v>89.31</v>
      </c>
      <c r="G184" t="s">
        <v>234</v>
      </c>
      <c r="H184">
        <f ca="1">IF(89.31&lt;&gt;89.31,0,0)</f>
        <v>0</v>
      </c>
      <c r="I184" t="s">
        <v>14</v>
      </c>
      <c r="J184" t="s">
        <v>14</v>
      </c>
    </row>
    <row r="185" spans="1:10">
      <c r="A185" t="s">
        <v>268</v>
      </c>
      <c r="B185" t="s">
        <v>233</v>
      </c>
      <c r="C185" t="s">
        <v>157</v>
      </c>
      <c r="D185" s="1">
        <v>20.85</v>
      </c>
      <c r="E185" s="2">
        <v>5.2</v>
      </c>
      <c r="F185" s="2">
        <v>108.42</v>
      </c>
      <c r="G185" t="s">
        <v>234</v>
      </c>
      <c r="H185">
        <f ca="1">IF(108.42&lt;&gt;108.42,0,0)</f>
        <v>0</v>
      </c>
      <c r="I185" t="s">
        <v>14</v>
      </c>
      <c r="J185" t="s">
        <v>14</v>
      </c>
    </row>
    <row r="186" spans="1:10">
      <c r="A186" t="s">
        <v>269</v>
      </c>
      <c r="B186" t="s">
        <v>233</v>
      </c>
      <c r="C186" t="s">
        <v>270</v>
      </c>
      <c r="D186" s="1">
        <v>20.81</v>
      </c>
      <c r="E186" s="2">
        <v>9.3</v>
      </c>
      <c r="F186" s="2">
        <v>193.53</v>
      </c>
      <c r="G186" t="s">
        <v>234</v>
      </c>
      <c r="H186">
        <f ca="1">IF(193.53&lt;&gt;193.53,0,0)</f>
        <v>0</v>
      </c>
      <c r="I186" t="s">
        <v>14</v>
      </c>
      <c r="J186" t="s">
        <v>14</v>
      </c>
    </row>
    <row r="187" spans="1:10">
      <c r="A187" t="s">
        <v>271</v>
      </c>
      <c r="B187" t="s">
        <v>233</v>
      </c>
      <c r="C187" t="s">
        <v>270</v>
      </c>
      <c r="D187" s="1">
        <v>20.79</v>
      </c>
      <c r="E187" s="2">
        <v>9.3</v>
      </c>
      <c r="F187" s="2">
        <v>193.35</v>
      </c>
      <c r="G187" t="s">
        <v>234</v>
      </c>
      <c r="H187">
        <f ca="1">IF(193.35&lt;&gt;193.35,0,0)</f>
        <v>0</v>
      </c>
      <c r="I187" t="s">
        <v>14</v>
      </c>
      <c r="J187" t="s">
        <v>14</v>
      </c>
    </row>
    <row r="188" spans="1:10">
      <c r="A188" t="s">
        <v>272</v>
      </c>
      <c r="B188" t="s">
        <v>233</v>
      </c>
      <c r="C188" t="s">
        <v>145</v>
      </c>
      <c r="D188" s="1">
        <v>20.93</v>
      </c>
      <c r="E188" s="2">
        <v>4.3</v>
      </c>
      <c r="F188" s="2">
        <v>90</v>
      </c>
      <c r="G188" t="s">
        <v>234</v>
      </c>
      <c r="H188">
        <f ca="1">IF(90&lt;&gt;90,0,0)</f>
        <v>0</v>
      </c>
      <c r="I188" t="s">
        <v>14</v>
      </c>
      <c r="J188" t="s">
        <v>14</v>
      </c>
    </row>
    <row r="189" spans="1:10">
      <c r="A189" t="s">
        <v>273</v>
      </c>
      <c r="B189" t="s">
        <v>233</v>
      </c>
      <c r="C189" t="s">
        <v>139</v>
      </c>
      <c r="D189" s="1">
        <v>20.82</v>
      </c>
      <c r="E189" s="2">
        <v>5.2</v>
      </c>
      <c r="F189" s="2">
        <v>108.26</v>
      </c>
      <c r="G189" t="s">
        <v>234</v>
      </c>
      <c r="H189">
        <f ca="1">IF(108.26&lt;&gt;108.26,0,0)</f>
        <v>0</v>
      </c>
      <c r="I189" t="s">
        <v>14</v>
      </c>
      <c r="J189" t="s">
        <v>14</v>
      </c>
    </row>
    <row r="190" spans="1:10">
      <c r="A190" t="s">
        <v>274</v>
      </c>
      <c r="B190" t="s">
        <v>233</v>
      </c>
      <c r="C190" t="s">
        <v>145</v>
      </c>
      <c r="D190" s="1">
        <v>20.85</v>
      </c>
      <c r="E190" s="2">
        <v>4.3</v>
      </c>
      <c r="F190" s="2">
        <v>89.66</v>
      </c>
      <c r="G190" t="s">
        <v>234</v>
      </c>
      <c r="H190">
        <f ca="1">IF(89.66&lt;&gt;89.66,0,0)</f>
        <v>0</v>
      </c>
      <c r="I190" t="s">
        <v>14</v>
      </c>
      <c r="J190" t="s">
        <v>14</v>
      </c>
    </row>
    <row r="191" spans="1:10">
      <c r="A191" t="s">
        <v>275</v>
      </c>
      <c r="B191" t="s">
        <v>233</v>
      </c>
      <c r="C191" t="s">
        <v>270</v>
      </c>
      <c r="D191" s="1">
        <v>20.77</v>
      </c>
      <c r="E191" s="2">
        <v>9.3</v>
      </c>
      <c r="F191" s="2">
        <v>193.16</v>
      </c>
      <c r="G191" t="s">
        <v>234</v>
      </c>
      <c r="H191">
        <f ca="1">IF(193.16&lt;&gt;193.16,0,0)</f>
        <v>0</v>
      </c>
      <c r="I191" t="s">
        <v>14</v>
      </c>
      <c r="J191" t="s">
        <v>14</v>
      </c>
    </row>
    <row r="192" spans="1:10">
      <c r="A192" t="s">
        <v>276</v>
      </c>
      <c r="B192" t="s">
        <v>233</v>
      </c>
      <c r="C192" t="s">
        <v>270</v>
      </c>
      <c r="D192" s="1">
        <v>20.74</v>
      </c>
      <c r="E192" s="2">
        <v>9.3</v>
      </c>
      <c r="F192" s="2">
        <v>192.88</v>
      </c>
      <c r="G192" t="s">
        <v>234</v>
      </c>
      <c r="H192">
        <f ca="1">IF(192.88&lt;&gt;192.88,0,0)</f>
        <v>0</v>
      </c>
      <c r="I192" t="s">
        <v>14</v>
      </c>
      <c r="J192" t="s">
        <v>14</v>
      </c>
    </row>
    <row r="193" spans="1:10">
      <c r="A193" t="s">
        <v>277</v>
      </c>
      <c r="B193" t="s">
        <v>233</v>
      </c>
      <c r="C193" t="s">
        <v>145</v>
      </c>
      <c r="D193" s="1">
        <v>20.79</v>
      </c>
      <c r="E193" s="2">
        <v>4.3</v>
      </c>
      <c r="F193" s="2">
        <v>89.4</v>
      </c>
      <c r="G193" t="s">
        <v>234</v>
      </c>
      <c r="H193">
        <f ca="1">IF(89.4&lt;&gt;89.4,0,0)</f>
        <v>0</v>
      </c>
      <c r="I193" t="s">
        <v>14</v>
      </c>
      <c r="J193" t="s">
        <v>14</v>
      </c>
    </row>
    <row r="194" spans="1:10">
      <c r="A194" t="s">
        <v>278</v>
      </c>
      <c r="B194" t="s">
        <v>233</v>
      </c>
      <c r="C194" t="s">
        <v>150</v>
      </c>
      <c r="D194" s="1">
        <v>20.76</v>
      </c>
      <c r="E194" s="2">
        <v>4.3</v>
      </c>
      <c r="F194" s="2">
        <v>89.27</v>
      </c>
      <c r="G194" t="s">
        <v>234</v>
      </c>
      <c r="H194">
        <f ca="1">IF(89.27&lt;&gt;89.27,0,0)</f>
        <v>0</v>
      </c>
      <c r="I194" t="s">
        <v>14</v>
      </c>
      <c r="J194" t="s">
        <v>14</v>
      </c>
    </row>
    <row r="195" spans="1:10">
      <c r="A195" t="s">
        <v>279</v>
      </c>
      <c r="B195" t="s">
        <v>280</v>
      </c>
      <c r="C195" t="s">
        <v>281</v>
      </c>
      <c r="D195" s="1">
        <v>18.36</v>
      </c>
      <c r="E195" s="2">
        <v>4.3</v>
      </c>
      <c r="F195" s="2">
        <v>78.95</v>
      </c>
      <c r="G195" t="s">
        <v>282</v>
      </c>
      <c r="H195">
        <f ca="1">IF(78.95&lt;&gt;78.95,0,0)</f>
        <v>0</v>
      </c>
      <c r="I195" t="s">
        <v>14</v>
      </c>
      <c r="J195" t="s">
        <v>14</v>
      </c>
    </row>
    <row r="196" spans="1:10">
      <c r="A196" t="s">
        <v>283</v>
      </c>
      <c r="B196" t="s">
        <v>280</v>
      </c>
      <c r="C196" t="s">
        <v>281</v>
      </c>
      <c r="D196" s="1">
        <v>18.26</v>
      </c>
      <c r="E196" s="2">
        <v>4.3</v>
      </c>
      <c r="F196" s="2">
        <v>78.52</v>
      </c>
      <c r="G196" t="s">
        <v>282</v>
      </c>
      <c r="H196">
        <f ca="1">IF(78.52&lt;&gt;78.52,0,0)</f>
        <v>0</v>
      </c>
      <c r="I196" t="s">
        <v>14</v>
      </c>
      <c r="J196" t="s">
        <v>14</v>
      </c>
    </row>
    <row r="197" spans="1:10">
      <c r="A197" t="s">
        <v>284</v>
      </c>
      <c r="B197" t="s">
        <v>280</v>
      </c>
      <c r="C197" t="s">
        <v>285</v>
      </c>
      <c r="D197" s="1">
        <v>18.26</v>
      </c>
      <c r="E197" s="2">
        <v>6.15</v>
      </c>
      <c r="F197" s="2">
        <v>112.3</v>
      </c>
      <c r="G197" t="s">
        <v>282</v>
      </c>
      <c r="H197">
        <f ca="1">IF(112.3&lt;&gt;112.3,0,0)</f>
        <v>0</v>
      </c>
      <c r="I197" t="s">
        <v>14</v>
      </c>
      <c r="J197" t="s">
        <v>14</v>
      </c>
    </row>
    <row r="198" spans="1:10">
      <c r="A198" t="s">
        <v>286</v>
      </c>
      <c r="B198" t="s">
        <v>280</v>
      </c>
      <c r="C198" t="s">
        <v>287</v>
      </c>
      <c r="D198" s="1">
        <v>18.27</v>
      </c>
      <c r="E198" s="2">
        <v>3.95</v>
      </c>
      <c r="F198" s="2">
        <v>72.17</v>
      </c>
      <c r="G198" t="s">
        <v>282</v>
      </c>
      <c r="H198">
        <f ca="1">IF(72.17&lt;&gt;72.17,0,0)</f>
        <v>0</v>
      </c>
      <c r="I198" t="s">
        <v>14</v>
      </c>
      <c r="J198" t="s">
        <v>14</v>
      </c>
    </row>
    <row r="199" spans="1:10">
      <c r="A199" t="s">
        <v>288</v>
      </c>
      <c r="B199" t="s">
        <v>280</v>
      </c>
      <c r="C199" t="s">
        <v>289</v>
      </c>
      <c r="D199" s="1">
        <v>18.28</v>
      </c>
      <c r="E199" s="2">
        <v>7.8</v>
      </c>
      <c r="F199" s="2">
        <v>142.58</v>
      </c>
      <c r="G199" t="s">
        <v>282</v>
      </c>
      <c r="H199">
        <f ca="1">IF(142.58&lt;&gt;142.58,0,0)</f>
        <v>0</v>
      </c>
      <c r="I199" t="s">
        <v>14</v>
      </c>
      <c r="J199" t="s">
        <v>14</v>
      </c>
    </row>
    <row r="200" spans="1:10">
      <c r="A200" t="s">
        <v>290</v>
      </c>
      <c r="B200" t="s">
        <v>280</v>
      </c>
      <c r="C200" t="s">
        <v>291</v>
      </c>
      <c r="D200" s="1">
        <v>18.71</v>
      </c>
      <c r="E200" s="2">
        <v>4.7</v>
      </c>
      <c r="F200" s="2">
        <v>87.94</v>
      </c>
      <c r="G200" t="s">
        <v>282</v>
      </c>
      <c r="H200">
        <f ca="1">IF(87.94&lt;&gt;87.94,0,0)</f>
        <v>0</v>
      </c>
      <c r="I200" t="s">
        <v>14</v>
      </c>
      <c r="J200" t="s">
        <v>14</v>
      </c>
    </row>
    <row r="201" spans="1:10">
      <c r="A201" t="s">
        <v>292</v>
      </c>
      <c r="B201" t="s">
        <v>280</v>
      </c>
      <c r="C201" t="s">
        <v>293</v>
      </c>
      <c r="D201" s="1">
        <v>16.86</v>
      </c>
      <c r="E201" s="2">
        <v>6</v>
      </c>
      <c r="F201" s="2">
        <v>101.16</v>
      </c>
      <c r="G201" t="s">
        <v>282</v>
      </c>
      <c r="H201">
        <f ca="1">IF(101.16&lt;&gt;101.16,0,0)</f>
        <v>0</v>
      </c>
      <c r="I201" t="s">
        <v>14</v>
      </c>
      <c r="J201" t="s">
        <v>14</v>
      </c>
    </row>
    <row r="202" spans="1:10">
      <c r="A202" t="s">
        <v>294</v>
      </c>
      <c r="B202" t="s">
        <v>280</v>
      </c>
      <c r="C202" t="s">
        <v>295</v>
      </c>
      <c r="D202" s="1">
        <v>18.86</v>
      </c>
      <c r="E202" s="2">
        <v>5.7</v>
      </c>
      <c r="F202" s="2">
        <v>107.5</v>
      </c>
      <c r="G202" t="s">
        <v>282</v>
      </c>
      <c r="H202">
        <f ca="1">IF(107.5&lt;&gt;107.5,0,0)</f>
        <v>0</v>
      </c>
      <c r="I202" t="s">
        <v>14</v>
      </c>
      <c r="J202" t="s">
        <v>14</v>
      </c>
    </row>
    <row r="203" spans="1:10">
      <c r="A203" t="s">
        <v>296</v>
      </c>
      <c r="B203" t="s">
        <v>280</v>
      </c>
      <c r="C203" t="s">
        <v>297</v>
      </c>
      <c r="D203" s="1">
        <v>18.88</v>
      </c>
      <c r="E203" s="2">
        <v>3.95</v>
      </c>
      <c r="F203" s="2">
        <v>74.58</v>
      </c>
      <c r="G203" t="s">
        <v>282</v>
      </c>
      <c r="H203">
        <f ca="1">IF(74.58&lt;&gt;74.58,0,0)</f>
        <v>0</v>
      </c>
      <c r="I203" t="s">
        <v>14</v>
      </c>
      <c r="J203" t="s">
        <v>14</v>
      </c>
    </row>
    <row r="204" spans="1:10">
      <c r="A204" t="s">
        <v>298</v>
      </c>
      <c r="B204" t="s">
        <v>280</v>
      </c>
      <c r="C204" t="s">
        <v>299</v>
      </c>
      <c r="D204" s="1">
        <v>18.86</v>
      </c>
      <c r="E204" s="2">
        <v>4.15</v>
      </c>
      <c r="F204" s="2">
        <v>78.27</v>
      </c>
      <c r="G204" t="s">
        <v>282</v>
      </c>
      <c r="H204">
        <f ca="1">IF(78.27&lt;&gt;78.27,0,0)</f>
        <v>0</v>
      </c>
      <c r="I204" t="s">
        <v>14</v>
      </c>
      <c r="J204" t="s">
        <v>14</v>
      </c>
    </row>
    <row r="205" spans="1:10">
      <c r="A205" t="s">
        <v>300</v>
      </c>
      <c r="B205" t="s">
        <v>301</v>
      </c>
      <c r="C205" t="s">
        <v>179</v>
      </c>
      <c r="D205" s="1">
        <v>19.65</v>
      </c>
      <c r="E205" s="2">
        <v>7.65</v>
      </c>
      <c r="F205" s="2">
        <v>150.32</v>
      </c>
      <c r="G205" t="s">
        <v>302</v>
      </c>
      <c r="H205">
        <f ca="1">IF(150.32&lt;&gt;150.32,0,0)</f>
        <v>0</v>
      </c>
      <c r="I205" t="s">
        <v>14</v>
      </c>
      <c r="J205" t="s">
        <v>14</v>
      </c>
    </row>
    <row r="206" spans="1:10">
      <c r="A206" t="s">
        <v>303</v>
      </c>
      <c r="B206" t="s">
        <v>301</v>
      </c>
      <c r="C206" t="s">
        <v>197</v>
      </c>
      <c r="D206" s="1">
        <v>19.46</v>
      </c>
      <c r="E206" s="2">
        <v>3.65</v>
      </c>
      <c r="F206" s="2">
        <v>71.03</v>
      </c>
      <c r="G206" t="s">
        <v>302</v>
      </c>
      <c r="H206">
        <f ca="1">IF(71.03&lt;&gt;71.03,0,0)</f>
        <v>0</v>
      </c>
      <c r="I206" t="s">
        <v>14</v>
      </c>
      <c r="J206" t="s">
        <v>14</v>
      </c>
    </row>
    <row r="207" spans="1:10">
      <c r="A207" t="s">
        <v>304</v>
      </c>
      <c r="B207" t="s">
        <v>301</v>
      </c>
      <c r="C207" t="s">
        <v>183</v>
      </c>
      <c r="D207" s="1">
        <v>19.6</v>
      </c>
      <c r="E207" s="2">
        <v>5.95</v>
      </c>
      <c r="F207" s="2">
        <v>116.62</v>
      </c>
      <c r="G207" t="s">
        <v>302</v>
      </c>
      <c r="H207">
        <f ca="1">IF(116.62&lt;&gt;116.62,0,0)</f>
        <v>0</v>
      </c>
      <c r="I207" t="s">
        <v>14</v>
      </c>
      <c r="J207" t="s">
        <v>14</v>
      </c>
    </row>
    <row r="208" spans="1:10">
      <c r="A208" t="s">
        <v>305</v>
      </c>
      <c r="B208" t="s">
        <v>301</v>
      </c>
      <c r="C208" t="s">
        <v>190</v>
      </c>
      <c r="D208" s="1">
        <v>19.52</v>
      </c>
      <c r="E208" s="2">
        <v>4.15</v>
      </c>
      <c r="F208" s="2">
        <v>81.01</v>
      </c>
      <c r="G208" t="s">
        <v>302</v>
      </c>
      <c r="H208">
        <f ca="1">IF(81.01&lt;&gt;81.01,0,0)</f>
        <v>0</v>
      </c>
      <c r="I208" t="s">
        <v>14</v>
      </c>
      <c r="J208" t="s">
        <v>14</v>
      </c>
    </row>
    <row r="209" spans="1:10">
      <c r="A209" t="s">
        <v>306</v>
      </c>
      <c r="B209" t="s">
        <v>301</v>
      </c>
      <c r="C209" t="s">
        <v>181</v>
      </c>
      <c r="D209" s="1">
        <v>19.5</v>
      </c>
      <c r="E209" s="2">
        <v>4.7</v>
      </c>
      <c r="F209" s="2">
        <v>91.65</v>
      </c>
      <c r="G209" t="s">
        <v>302</v>
      </c>
      <c r="H209">
        <f ca="1">IF(91.65&lt;&gt;91.65,0,0)</f>
        <v>0</v>
      </c>
      <c r="I209" t="s">
        <v>14</v>
      </c>
      <c r="J209" t="s">
        <v>14</v>
      </c>
    </row>
    <row r="210" spans="1:10">
      <c r="A210" t="s">
        <v>307</v>
      </c>
      <c r="B210" t="s">
        <v>301</v>
      </c>
      <c r="C210" t="s">
        <v>177</v>
      </c>
      <c r="D210" s="1">
        <v>19.35</v>
      </c>
      <c r="E210" s="2">
        <v>4.3</v>
      </c>
      <c r="F210" s="2">
        <v>83.21</v>
      </c>
      <c r="G210" t="s">
        <v>302</v>
      </c>
      <c r="H210">
        <f ca="1">IF(83.21&lt;&gt;83.2,0.009999999999990905,0)</f>
        <v>0</v>
      </c>
      <c r="I210" t="s">
        <v>14</v>
      </c>
      <c r="J210" t="s">
        <v>14</v>
      </c>
    </row>
    <row r="211" spans="1:10">
      <c r="A211" t="s">
        <v>308</v>
      </c>
      <c r="B211" t="s">
        <v>301</v>
      </c>
      <c r="C211" t="s">
        <v>181</v>
      </c>
      <c r="D211" s="1">
        <v>19.41</v>
      </c>
      <c r="E211" s="2">
        <v>4.7</v>
      </c>
      <c r="F211" s="2">
        <v>91.23</v>
      </c>
      <c r="G211" t="s">
        <v>302</v>
      </c>
      <c r="H211">
        <f ca="1">IF(91.23&lt;&gt;91.23,0,0)</f>
        <v>0</v>
      </c>
      <c r="I211" t="s">
        <v>14</v>
      </c>
      <c r="J211" t="s">
        <v>14</v>
      </c>
    </row>
    <row r="212" spans="1:10">
      <c r="A212" t="s">
        <v>309</v>
      </c>
      <c r="B212" t="s">
        <v>301</v>
      </c>
      <c r="C212" t="s">
        <v>183</v>
      </c>
      <c r="D212" s="1">
        <v>19.56</v>
      </c>
      <c r="E212" s="2">
        <v>5.95</v>
      </c>
      <c r="F212" s="2">
        <v>116.38</v>
      </c>
      <c r="G212" t="s">
        <v>302</v>
      </c>
      <c r="H212">
        <f ca="1">IF(116.38&lt;&gt;116.38,0,0)</f>
        <v>0</v>
      </c>
      <c r="I212" t="s">
        <v>14</v>
      </c>
      <c r="J212" t="s">
        <v>14</v>
      </c>
    </row>
    <row r="213" spans="1:10">
      <c r="A213" t="s">
        <v>310</v>
      </c>
      <c r="B213" t="s">
        <v>301</v>
      </c>
      <c r="C213" t="s">
        <v>183</v>
      </c>
      <c r="D213" s="1">
        <v>19.46</v>
      </c>
      <c r="E213" s="2">
        <v>5.95</v>
      </c>
      <c r="F213" s="2">
        <v>115.79</v>
      </c>
      <c r="G213" t="s">
        <v>302</v>
      </c>
      <c r="H213">
        <f ca="1">IF(115.79&lt;&gt;115.79,0,0)</f>
        <v>0</v>
      </c>
      <c r="I213" t="s">
        <v>14</v>
      </c>
      <c r="J213" t="s">
        <v>14</v>
      </c>
    </row>
    <row r="214" spans="1:10">
      <c r="A214" t="s">
        <v>311</v>
      </c>
      <c r="B214" t="s">
        <v>301</v>
      </c>
      <c r="C214" t="s">
        <v>190</v>
      </c>
      <c r="D214" s="1">
        <v>19.6</v>
      </c>
      <c r="E214" s="2">
        <v>4.15</v>
      </c>
      <c r="F214" s="2">
        <v>81.34</v>
      </c>
      <c r="G214" t="s">
        <v>302</v>
      </c>
      <c r="H214">
        <f ca="1">IF(81.34&lt;&gt;81.34,0,0)</f>
        <v>0</v>
      </c>
      <c r="I214" t="s">
        <v>14</v>
      </c>
      <c r="J214" t="s">
        <v>14</v>
      </c>
    </row>
    <row r="215" spans="1:10">
      <c r="A215" t="s">
        <v>312</v>
      </c>
      <c r="B215" t="s">
        <v>301</v>
      </c>
      <c r="C215" t="s">
        <v>195</v>
      </c>
      <c r="D215" s="1">
        <v>19.52</v>
      </c>
      <c r="E215" s="2">
        <v>5.7</v>
      </c>
      <c r="F215" s="2">
        <v>111.26</v>
      </c>
      <c r="G215" t="s">
        <v>302</v>
      </c>
      <c r="H215">
        <f ca="1">IF(111.26&lt;&gt;111.26,0,0)</f>
        <v>0</v>
      </c>
      <c r="I215" t="s">
        <v>14</v>
      </c>
      <c r="J215" t="s">
        <v>14</v>
      </c>
    </row>
    <row r="216" spans="1:10">
      <c r="A216" t="s">
        <v>313</v>
      </c>
      <c r="B216" t="s">
        <v>301</v>
      </c>
      <c r="C216" t="s">
        <v>195</v>
      </c>
      <c r="D216" s="1">
        <v>19.61</v>
      </c>
      <c r="E216" s="2">
        <v>5.7</v>
      </c>
      <c r="F216" s="2">
        <v>111.78</v>
      </c>
      <c r="G216" t="s">
        <v>302</v>
      </c>
      <c r="H216">
        <f ca="1">IF(111.78&lt;&gt;111.78,0,0)</f>
        <v>0</v>
      </c>
      <c r="I216" t="s">
        <v>14</v>
      </c>
      <c r="J216" t="s">
        <v>14</v>
      </c>
    </row>
    <row r="217" spans="1:10">
      <c r="A217" t="s">
        <v>314</v>
      </c>
      <c r="B217" t="s">
        <v>301</v>
      </c>
      <c r="C217" t="s">
        <v>197</v>
      </c>
      <c r="D217" s="1">
        <v>19.52</v>
      </c>
      <c r="E217" s="2">
        <v>3.65</v>
      </c>
      <c r="F217" s="2">
        <v>71.25</v>
      </c>
      <c r="G217" t="s">
        <v>302</v>
      </c>
      <c r="H217">
        <f ca="1">IF(71.25&lt;&gt;71.25,0,0)</f>
        <v>0</v>
      </c>
      <c r="I217" t="s">
        <v>14</v>
      </c>
      <c r="J217" t="s">
        <v>14</v>
      </c>
    </row>
    <row r="218" spans="1:10">
      <c r="A218" t="s">
        <v>315</v>
      </c>
      <c r="B218" t="s">
        <v>301</v>
      </c>
      <c r="C218" t="s">
        <v>181</v>
      </c>
      <c r="D218" s="1">
        <v>19.5</v>
      </c>
      <c r="E218" s="2">
        <v>4.7</v>
      </c>
      <c r="F218" s="2">
        <v>91.65</v>
      </c>
      <c r="G218" t="s">
        <v>302</v>
      </c>
      <c r="H218">
        <f ca="1">IF(91.65&lt;&gt;91.65,0,0)</f>
        <v>0</v>
      </c>
      <c r="I218" t="s">
        <v>14</v>
      </c>
      <c r="J218" t="s">
        <v>14</v>
      </c>
    </row>
    <row r="219" spans="1:10">
      <c r="A219" t="s">
        <v>316</v>
      </c>
      <c r="B219" t="s">
        <v>301</v>
      </c>
      <c r="C219" t="s">
        <v>197</v>
      </c>
      <c r="D219" s="1">
        <v>19.38</v>
      </c>
      <c r="E219" s="2">
        <v>3.65</v>
      </c>
      <c r="F219" s="2">
        <v>70.74</v>
      </c>
      <c r="G219" t="s">
        <v>302</v>
      </c>
      <c r="H219">
        <f ca="1">IF(70.74&lt;&gt;70.74,0,0)</f>
        <v>0</v>
      </c>
      <c r="I219" t="s">
        <v>14</v>
      </c>
      <c r="J219" t="s">
        <v>14</v>
      </c>
    </row>
    <row r="220" spans="1:10">
      <c r="A220" t="s">
        <v>317</v>
      </c>
      <c r="B220" t="s">
        <v>301</v>
      </c>
      <c r="C220" t="s">
        <v>195</v>
      </c>
      <c r="D220" s="1">
        <v>19.58</v>
      </c>
      <c r="E220" s="2">
        <v>5.7</v>
      </c>
      <c r="F220" s="2">
        <v>111.61</v>
      </c>
      <c r="G220" t="s">
        <v>302</v>
      </c>
      <c r="H220">
        <f ca="1">IF(111.61&lt;&gt;111.61,0,0)</f>
        <v>0</v>
      </c>
      <c r="I220" t="s">
        <v>14</v>
      </c>
      <c r="J220" t="s">
        <v>14</v>
      </c>
    </row>
    <row r="221" spans="1:10">
      <c r="A221" t="s">
        <v>318</v>
      </c>
      <c r="B221" t="s">
        <v>301</v>
      </c>
      <c r="C221" t="s">
        <v>177</v>
      </c>
      <c r="D221" s="1">
        <v>19.62</v>
      </c>
      <c r="E221" s="2">
        <v>4.3</v>
      </c>
      <c r="F221" s="2">
        <v>84.37</v>
      </c>
      <c r="G221" t="s">
        <v>302</v>
      </c>
      <c r="H221">
        <f ca="1">IF(84.37&lt;&gt;84.37,0,0)</f>
        <v>0</v>
      </c>
      <c r="I221" t="s">
        <v>14</v>
      </c>
      <c r="J221" t="s">
        <v>14</v>
      </c>
    </row>
    <row r="222" spans="1:10">
      <c r="A222" t="s">
        <v>319</v>
      </c>
      <c r="B222" t="s">
        <v>301</v>
      </c>
      <c r="C222" t="s">
        <v>181</v>
      </c>
      <c r="D222" s="1">
        <v>19.61</v>
      </c>
      <c r="E222" s="2">
        <v>4.7</v>
      </c>
      <c r="F222" s="2">
        <v>92.17</v>
      </c>
      <c r="G222" t="s">
        <v>302</v>
      </c>
      <c r="H222">
        <f ca="1">IF(92.17&lt;&gt;92.17,0,0)</f>
        <v>0</v>
      </c>
      <c r="I222" t="s">
        <v>14</v>
      </c>
      <c r="J222" t="s">
        <v>14</v>
      </c>
    </row>
    <row r="223" spans="1:10">
      <c r="A223" t="s">
        <v>320</v>
      </c>
      <c r="B223" t="s">
        <v>301</v>
      </c>
      <c r="C223" t="s">
        <v>190</v>
      </c>
      <c r="D223" s="1">
        <v>19.58</v>
      </c>
      <c r="E223" s="2">
        <v>4.15</v>
      </c>
      <c r="F223" s="2">
        <v>81.26</v>
      </c>
      <c r="G223" t="s">
        <v>302</v>
      </c>
      <c r="H223">
        <f ca="1">IF(81.26&lt;&gt;81.26,0,0)</f>
        <v>0</v>
      </c>
      <c r="I223" t="s">
        <v>14</v>
      </c>
      <c r="J223" t="s">
        <v>14</v>
      </c>
    </row>
    <row r="224" spans="1:10">
      <c r="A224" t="s">
        <v>321</v>
      </c>
      <c r="B224" t="s">
        <v>301</v>
      </c>
      <c r="C224" t="s">
        <v>190</v>
      </c>
      <c r="D224" s="1">
        <v>19.55</v>
      </c>
      <c r="E224" s="2">
        <v>4.15</v>
      </c>
      <c r="F224" s="2">
        <v>81.13</v>
      </c>
      <c r="G224" t="s">
        <v>302</v>
      </c>
      <c r="H224">
        <f ca="1">IF(81.13&lt;&gt;81.13,0,0)</f>
        <v>0</v>
      </c>
      <c r="I224" t="s">
        <v>14</v>
      </c>
      <c r="J224" t="s">
        <v>14</v>
      </c>
    </row>
    <row r="225" spans="1:10">
      <c r="A225" t="s">
        <v>322</v>
      </c>
      <c r="B225" t="s">
        <v>301</v>
      </c>
      <c r="C225" t="s">
        <v>179</v>
      </c>
      <c r="D225" s="1">
        <v>19.65</v>
      </c>
      <c r="E225" s="2">
        <v>7.65</v>
      </c>
      <c r="F225" s="2">
        <v>150.32</v>
      </c>
      <c r="G225" t="s">
        <v>302</v>
      </c>
      <c r="H225">
        <f ca="1">IF(150.32&lt;&gt;150.32,0,0)</f>
        <v>0</v>
      </c>
      <c r="I225" t="s">
        <v>14</v>
      </c>
      <c r="J225" t="s">
        <v>14</v>
      </c>
    </row>
    <row r="226" spans="1:10">
      <c r="A226" t="s">
        <v>323</v>
      </c>
      <c r="B226" t="s">
        <v>301</v>
      </c>
      <c r="C226" t="s">
        <v>197</v>
      </c>
      <c r="D226" s="1">
        <v>19.54</v>
      </c>
      <c r="E226" s="2">
        <v>3.65</v>
      </c>
      <c r="F226" s="2">
        <v>71.32</v>
      </c>
      <c r="G226" t="s">
        <v>302</v>
      </c>
      <c r="H226">
        <f ca="1">IF(71.32&lt;&gt;71.32,0,0)</f>
        <v>0</v>
      </c>
      <c r="I226" t="s">
        <v>14</v>
      </c>
      <c r="J226" t="s">
        <v>14</v>
      </c>
    </row>
    <row r="227" spans="1:10">
      <c r="A227" t="s">
        <v>324</v>
      </c>
      <c r="B227" t="s">
        <v>301</v>
      </c>
      <c r="C227" t="s">
        <v>190</v>
      </c>
      <c r="D227" s="1">
        <v>19.53</v>
      </c>
      <c r="E227" s="2">
        <v>4.15</v>
      </c>
      <c r="F227" s="2">
        <v>81.05</v>
      </c>
      <c r="G227" t="s">
        <v>302</v>
      </c>
      <c r="H227">
        <f ca="1">IF(81.05&lt;&gt;81.05,0,0)</f>
        <v>0</v>
      </c>
      <c r="I227" t="s">
        <v>14</v>
      </c>
      <c r="J227" t="s">
        <v>14</v>
      </c>
    </row>
    <row r="228" spans="1:10">
      <c r="A228" t="s">
        <v>325</v>
      </c>
      <c r="B228" t="s">
        <v>301</v>
      </c>
      <c r="C228" t="s">
        <v>183</v>
      </c>
      <c r="D228" s="1">
        <v>19.59</v>
      </c>
      <c r="E228" s="2">
        <v>5.95</v>
      </c>
      <c r="F228" s="2">
        <v>116.56</v>
      </c>
      <c r="G228" t="s">
        <v>302</v>
      </c>
      <c r="H228">
        <f ca="1">IF(116.56&lt;&gt;116.56,0,0)</f>
        <v>0</v>
      </c>
      <c r="I228" t="s">
        <v>14</v>
      </c>
      <c r="J228" t="s">
        <v>14</v>
      </c>
    </row>
    <row r="229" spans="1:10">
      <c r="A229" t="s">
        <v>326</v>
      </c>
      <c r="B229" t="s">
        <v>301</v>
      </c>
      <c r="C229" t="s">
        <v>181</v>
      </c>
      <c r="D229" s="1">
        <v>19.4</v>
      </c>
      <c r="E229" s="2">
        <v>4.7</v>
      </c>
      <c r="F229" s="2">
        <v>91.18</v>
      </c>
      <c r="G229" t="s">
        <v>302</v>
      </c>
      <c r="H229">
        <f ca="1">IF(91.18&lt;&gt;91.18,0,0)</f>
        <v>0</v>
      </c>
      <c r="I229" t="s">
        <v>14</v>
      </c>
      <c r="J229" t="s">
        <v>14</v>
      </c>
    </row>
    <row r="230" spans="1:10">
      <c r="A230" t="s">
        <v>327</v>
      </c>
      <c r="B230" t="s">
        <v>301</v>
      </c>
      <c r="C230" t="s">
        <v>195</v>
      </c>
      <c r="D230" s="1">
        <v>19.4</v>
      </c>
      <c r="E230" s="2">
        <v>5.7</v>
      </c>
      <c r="F230" s="2">
        <v>110.58</v>
      </c>
      <c r="G230" t="s">
        <v>302</v>
      </c>
      <c r="H230">
        <f ca="1">IF(110.58&lt;&gt;110.58,0,0)</f>
        <v>0</v>
      </c>
      <c r="I230" t="s">
        <v>14</v>
      </c>
      <c r="J230" t="s">
        <v>14</v>
      </c>
    </row>
    <row r="231" spans="1:10">
      <c r="A231" t="s">
        <v>328</v>
      </c>
      <c r="B231" t="s">
        <v>301</v>
      </c>
      <c r="C231" t="s">
        <v>210</v>
      </c>
      <c r="D231" s="1">
        <v>19.57</v>
      </c>
      <c r="E231" s="2">
        <v>3.35</v>
      </c>
      <c r="F231" s="2">
        <v>65.56</v>
      </c>
      <c r="G231" t="s">
        <v>302</v>
      </c>
      <c r="H231">
        <f ca="1">IF(65.56&lt;&gt;65.56,0,0)</f>
        <v>0</v>
      </c>
      <c r="I231" t="s">
        <v>14</v>
      </c>
      <c r="J231" t="s">
        <v>14</v>
      </c>
    </row>
    <row r="232" spans="1:10">
      <c r="A232" t="s">
        <v>329</v>
      </c>
      <c r="B232" t="s">
        <v>301</v>
      </c>
      <c r="C232" t="s">
        <v>224</v>
      </c>
      <c r="D232" s="1">
        <v>19.51</v>
      </c>
      <c r="E232" s="2">
        <v>4.3</v>
      </c>
      <c r="F232" s="2">
        <v>83.89</v>
      </c>
      <c r="G232" t="s">
        <v>302</v>
      </c>
      <c r="H232">
        <f ca="1">IF(83.89&lt;&gt;83.89,0,0)</f>
        <v>0</v>
      </c>
      <c r="I232" t="s">
        <v>14</v>
      </c>
      <c r="J232" t="s">
        <v>14</v>
      </c>
    </row>
    <row r="233" spans="1:10">
      <c r="A233" t="s">
        <v>330</v>
      </c>
      <c r="B233" t="s">
        <v>301</v>
      </c>
      <c r="C233" t="s">
        <v>177</v>
      </c>
      <c r="D233" s="1">
        <v>19.41</v>
      </c>
      <c r="E233" s="2">
        <v>4.3</v>
      </c>
      <c r="F233" s="2">
        <v>83.46</v>
      </c>
      <c r="G233" t="s">
        <v>302</v>
      </c>
      <c r="H233">
        <f ca="1">IF(83.46&lt;&gt;83.46,0,0)</f>
        <v>0</v>
      </c>
      <c r="I233" t="s">
        <v>14</v>
      </c>
      <c r="J233" t="s">
        <v>14</v>
      </c>
    </row>
    <row r="234" spans="1:10">
      <c r="A234" t="s">
        <v>331</v>
      </c>
      <c r="B234" t="s">
        <v>301</v>
      </c>
      <c r="C234" t="s">
        <v>183</v>
      </c>
      <c r="D234" s="1">
        <v>19.47</v>
      </c>
      <c r="E234" s="2">
        <v>5.95</v>
      </c>
      <c r="F234" s="2">
        <v>115.85</v>
      </c>
      <c r="G234" t="s">
        <v>302</v>
      </c>
      <c r="H234">
        <f ca="1">IF(115.85&lt;&gt;115.85,0,0)</f>
        <v>0</v>
      </c>
      <c r="I234" t="s">
        <v>14</v>
      </c>
      <c r="J234" t="s">
        <v>14</v>
      </c>
    </row>
    <row r="235" spans="1:10">
      <c r="A235" t="s">
        <v>332</v>
      </c>
      <c r="B235" t="s">
        <v>301</v>
      </c>
      <c r="C235" t="s">
        <v>205</v>
      </c>
      <c r="D235" s="1">
        <v>19.53</v>
      </c>
      <c r="E235" s="2">
        <v>3.1</v>
      </c>
      <c r="F235" s="2">
        <v>60.54</v>
      </c>
      <c r="G235" t="s">
        <v>302</v>
      </c>
      <c r="H235">
        <f ca="1">IF(60.54&lt;&gt;60.54,0,0)</f>
        <v>0</v>
      </c>
      <c r="I235" t="s">
        <v>14</v>
      </c>
      <c r="J235" t="s">
        <v>14</v>
      </c>
    </row>
    <row r="236" spans="1:10">
      <c r="A236" t="s">
        <v>333</v>
      </c>
      <c r="B236" t="s">
        <v>301</v>
      </c>
      <c r="C236" t="s">
        <v>205</v>
      </c>
      <c r="D236" s="1">
        <v>19.37</v>
      </c>
      <c r="E236" s="2">
        <v>3.1</v>
      </c>
      <c r="F236" s="2">
        <v>60.05</v>
      </c>
      <c r="G236" t="s">
        <v>302</v>
      </c>
      <c r="H236">
        <f ca="1">IF(60.05&lt;&gt;60.05,0,0)</f>
        <v>0</v>
      </c>
      <c r="I236" t="s">
        <v>14</v>
      </c>
      <c r="J236" t="s">
        <v>14</v>
      </c>
    </row>
    <row r="237" spans="1:10">
      <c r="A237" t="s">
        <v>334</v>
      </c>
      <c r="B237" t="s">
        <v>301</v>
      </c>
      <c r="C237" t="s">
        <v>335</v>
      </c>
      <c r="D237" s="1">
        <v>18.98</v>
      </c>
      <c r="E237" s="2">
        <v>5.45</v>
      </c>
      <c r="F237" s="2">
        <v>103.44</v>
      </c>
      <c r="G237" t="s">
        <v>302</v>
      </c>
      <c r="H237">
        <f ca="1">IF(103.44&lt;&gt;103.44,0,0)</f>
        <v>0</v>
      </c>
      <c r="I237" t="s">
        <v>14</v>
      </c>
      <c r="J237" t="s">
        <v>14</v>
      </c>
    </row>
    <row r="238" spans="1:10">
      <c r="A238" t="s">
        <v>336</v>
      </c>
      <c r="B238" t="s">
        <v>301</v>
      </c>
      <c r="C238" t="s">
        <v>335</v>
      </c>
      <c r="D238" s="1">
        <v>19.58</v>
      </c>
      <c r="E238" s="2">
        <v>5.45</v>
      </c>
      <c r="F238" s="2">
        <v>106.71</v>
      </c>
      <c r="G238" t="s">
        <v>302</v>
      </c>
      <c r="H238">
        <f ca="1">IF(106.71&lt;&gt;106.71,0,0)</f>
        <v>0</v>
      </c>
      <c r="I238" t="s">
        <v>14</v>
      </c>
      <c r="J238" t="s">
        <v>14</v>
      </c>
    </row>
    <row r="239" spans="1:10">
      <c r="A239" t="s">
        <v>337</v>
      </c>
      <c r="B239" t="s">
        <v>301</v>
      </c>
      <c r="C239" t="s">
        <v>183</v>
      </c>
      <c r="D239" s="1">
        <v>19.59</v>
      </c>
      <c r="E239" s="2">
        <v>5.95</v>
      </c>
      <c r="F239" s="2">
        <v>116.56</v>
      </c>
      <c r="G239" t="s">
        <v>302</v>
      </c>
      <c r="H239">
        <f ca="1">IF(116.56&lt;&gt;116.56,0,0)</f>
        <v>0</v>
      </c>
      <c r="I239" t="s">
        <v>14</v>
      </c>
      <c r="J239" t="s">
        <v>14</v>
      </c>
    </row>
    <row r="240" spans="1:10">
      <c r="A240" t="s">
        <v>338</v>
      </c>
      <c r="B240" t="s">
        <v>301</v>
      </c>
      <c r="C240" t="s">
        <v>181</v>
      </c>
      <c r="D240" s="1">
        <v>19.67</v>
      </c>
      <c r="E240" s="2">
        <v>4.7</v>
      </c>
      <c r="F240" s="2">
        <v>92.45</v>
      </c>
      <c r="G240" t="s">
        <v>302</v>
      </c>
      <c r="H240">
        <f ca="1">IF(92.45&lt;&gt;92.45,0,0)</f>
        <v>0</v>
      </c>
      <c r="I240" t="s">
        <v>14</v>
      </c>
      <c r="J240" t="s">
        <v>14</v>
      </c>
    </row>
    <row r="241" spans="1:10">
      <c r="A241" t="s">
        <v>339</v>
      </c>
      <c r="B241" t="s">
        <v>301</v>
      </c>
      <c r="C241" t="s">
        <v>183</v>
      </c>
      <c r="D241" s="1">
        <v>19.57</v>
      </c>
      <c r="E241" s="2">
        <v>5.95</v>
      </c>
      <c r="F241" s="2">
        <v>116.44</v>
      </c>
      <c r="G241" t="s">
        <v>302</v>
      </c>
      <c r="H241">
        <f ca="1">IF(116.44&lt;&gt;116.44,0,0)</f>
        <v>0</v>
      </c>
      <c r="I241" t="s">
        <v>14</v>
      </c>
      <c r="J241" t="s">
        <v>14</v>
      </c>
    </row>
    <row r="242" spans="1:10">
      <c r="A242" t="s">
        <v>340</v>
      </c>
      <c r="B242" t="s">
        <v>301</v>
      </c>
      <c r="C242" t="s">
        <v>183</v>
      </c>
      <c r="D242" s="1">
        <v>19.45</v>
      </c>
      <c r="E242" s="2">
        <v>5.95</v>
      </c>
      <c r="F242" s="2">
        <v>115.73</v>
      </c>
      <c r="G242" t="s">
        <v>302</v>
      </c>
      <c r="H242">
        <f ca="1">IF(115.73&lt;&gt;115.73,0,0)</f>
        <v>0</v>
      </c>
      <c r="I242" t="s">
        <v>14</v>
      </c>
      <c r="J242" t="s">
        <v>14</v>
      </c>
    </row>
    <row r="243" spans="1:10">
      <c r="A243" t="s">
        <v>341</v>
      </c>
      <c r="B243" t="s">
        <v>301</v>
      </c>
      <c r="C243" t="s">
        <v>224</v>
      </c>
      <c r="D243" s="1">
        <v>19.42</v>
      </c>
      <c r="E243" s="2">
        <v>4.3</v>
      </c>
      <c r="F243" s="2">
        <v>83.51</v>
      </c>
      <c r="G243" t="s">
        <v>302</v>
      </c>
      <c r="H243">
        <f ca="1">IF(83.51&lt;&gt;83.51,0,0)</f>
        <v>0</v>
      </c>
      <c r="I243" t="s">
        <v>14</v>
      </c>
      <c r="J243" t="s">
        <v>14</v>
      </c>
    </row>
    <row r="244" spans="1:10">
      <c r="A244" t="s">
        <v>342</v>
      </c>
      <c r="B244" t="s">
        <v>301</v>
      </c>
      <c r="C244" t="s">
        <v>183</v>
      </c>
      <c r="D244" s="1">
        <v>19.52</v>
      </c>
      <c r="E244" s="2">
        <v>5.95</v>
      </c>
      <c r="F244" s="2">
        <v>116.14</v>
      </c>
      <c r="G244" t="s">
        <v>302</v>
      </c>
      <c r="H244">
        <f ca="1">IF(116.14&lt;&gt;116.14,0,0)</f>
        <v>0</v>
      </c>
      <c r="I244" t="s">
        <v>14</v>
      </c>
      <c r="J244" t="s">
        <v>14</v>
      </c>
    </row>
    <row r="245" spans="1:10">
      <c r="A245" t="s">
        <v>343</v>
      </c>
      <c r="B245" t="s">
        <v>301</v>
      </c>
      <c r="C245" t="s">
        <v>344</v>
      </c>
      <c r="D245" s="1">
        <v>19.59</v>
      </c>
      <c r="E245" s="2">
        <v>4.9</v>
      </c>
      <c r="F245" s="2">
        <v>95.99</v>
      </c>
      <c r="G245" t="s">
        <v>302</v>
      </c>
      <c r="H245">
        <f ca="1">IF(95.99&lt;&gt;95.99,0,0)</f>
        <v>0</v>
      </c>
      <c r="I245" t="s">
        <v>14</v>
      </c>
      <c r="J245" t="s">
        <v>14</v>
      </c>
    </row>
    <row r="246" spans="1:10">
      <c r="A246" t="s">
        <v>345</v>
      </c>
      <c r="B246" t="s">
        <v>301</v>
      </c>
      <c r="C246" t="s">
        <v>181</v>
      </c>
      <c r="D246" s="1">
        <v>19.6</v>
      </c>
      <c r="E246" s="2">
        <v>4.7</v>
      </c>
      <c r="F246" s="2">
        <v>92.12</v>
      </c>
      <c r="G246" t="s">
        <v>302</v>
      </c>
      <c r="H246">
        <f ca="1">IF(92.12&lt;&gt;92.12,0,0)</f>
        <v>0</v>
      </c>
      <c r="I246" t="s">
        <v>14</v>
      </c>
      <c r="J246" t="s">
        <v>14</v>
      </c>
    </row>
    <row r="247" spans="1:10">
      <c r="A247" t="s">
        <v>346</v>
      </c>
      <c r="B247" t="s">
        <v>301</v>
      </c>
      <c r="C247" t="s">
        <v>347</v>
      </c>
      <c r="D247" s="1">
        <v>19.54</v>
      </c>
      <c r="E247" s="2">
        <v>9.15</v>
      </c>
      <c r="F247" s="2">
        <v>178.79</v>
      </c>
      <c r="G247" t="s">
        <v>302</v>
      </c>
      <c r="H247">
        <f ca="1">IF(178.79&lt;&gt;178.79,0,0)</f>
        <v>0</v>
      </c>
      <c r="I247" t="s">
        <v>14</v>
      </c>
      <c r="J247" t="s">
        <v>14</v>
      </c>
    </row>
    <row r="248" spans="1:10">
      <c r="A248" t="s">
        <v>348</v>
      </c>
      <c r="B248" t="s">
        <v>301</v>
      </c>
      <c r="C248" t="s">
        <v>224</v>
      </c>
      <c r="D248" s="1">
        <v>19.44</v>
      </c>
      <c r="E248" s="2">
        <v>4.3</v>
      </c>
      <c r="F248" s="2">
        <v>83.59</v>
      </c>
      <c r="G248" t="s">
        <v>302</v>
      </c>
      <c r="H248">
        <f ca="1">IF(83.59&lt;&gt;83.59,0,0)</f>
        <v>0</v>
      </c>
      <c r="I248" t="s">
        <v>14</v>
      </c>
      <c r="J248" t="s">
        <v>14</v>
      </c>
    </row>
    <row r="249" spans="1:10">
      <c r="A249" t="s">
        <v>349</v>
      </c>
      <c r="B249" t="s">
        <v>301</v>
      </c>
      <c r="C249" t="s">
        <v>195</v>
      </c>
      <c r="D249" s="1">
        <v>19.48</v>
      </c>
      <c r="E249" s="2">
        <v>5.7</v>
      </c>
      <c r="F249" s="2">
        <v>111.04</v>
      </c>
      <c r="G249" t="s">
        <v>302</v>
      </c>
      <c r="H249">
        <f ca="1">IF(111.04&lt;&gt;111.04,0,0)</f>
        <v>0</v>
      </c>
      <c r="I249" t="s">
        <v>14</v>
      </c>
      <c r="J249" t="s">
        <v>14</v>
      </c>
    </row>
    <row r="250" spans="1:10">
      <c r="A250" t="s">
        <v>350</v>
      </c>
      <c r="B250" t="s">
        <v>301</v>
      </c>
      <c r="C250" t="s">
        <v>181</v>
      </c>
      <c r="D250" s="1">
        <v>19.42</v>
      </c>
      <c r="E250" s="2">
        <v>4.7</v>
      </c>
      <c r="F250" s="2">
        <v>91.27</v>
      </c>
      <c r="G250" t="s">
        <v>302</v>
      </c>
      <c r="H250">
        <f ca="1">IF(91.27&lt;&gt;91.27,0,0)</f>
        <v>0</v>
      </c>
      <c r="I250" t="s">
        <v>14</v>
      </c>
      <c r="J250" t="s">
        <v>14</v>
      </c>
    </row>
    <row r="251" spans="1:10">
      <c r="A251" t="s">
        <v>351</v>
      </c>
      <c r="B251" t="s">
        <v>352</v>
      </c>
      <c r="C251" t="s">
        <v>242</v>
      </c>
      <c r="D251" s="1">
        <v>25.38</v>
      </c>
      <c r="E251" s="2">
        <v>5.2</v>
      </c>
      <c r="F251" s="2">
        <v>131.98</v>
      </c>
      <c r="G251" t="s">
        <v>353</v>
      </c>
      <c r="H251">
        <f ca="1">IF(131.98&lt;&gt;131.98,0,0)</f>
        <v>0</v>
      </c>
      <c r="I251" t="s">
        <v>14</v>
      </c>
      <c r="J251" t="s">
        <v>14</v>
      </c>
    </row>
    <row r="252" spans="1:10">
      <c r="A252" t="s">
        <v>354</v>
      </c>
      <c r="B252" t="s">
        <v>352</v>
      </c>
      <c r="C252" t="s">
        <v>139</v>
      </c>
      <c r="D252" s="1">
        <v>25.44</v>
      </c>
      <c r="E252" s="2">
        <v>5.2</v>
      </c>
      <c r="F252" s="2">
        <v>132.29</v>
      </c>
      <c r="G252" t="s">
        <v>353</v>
      </c>
      <c r="H252">
        <f ca="1">IF(132.29&lt;&gt;132.29,0,0)</f>
        <v>0</v>
      </c>
      <c r="I252" t="s">
        <v>14</v>
      </c>
      <c r="J252" t="s">
        <v>14</v>
      </c>
    </row>
    <row r="253" spans="1:10">
      <c r="A253" t="s">
        <v>355</v>
      </c>
      <c r="B253" t="s">
        <v>352</v>
      </c>
      <c r="C253" t="s">
        <v>157</v>
      </c>
      <c r="D253" s="1">
        <v>25.32</v>
      </c>
      <c r="E253" s="2">
        <v>5.2</v>
      </c>
      <c r="F253" s="2">
        <v>131.66</v>
      </c>
      <c r="G253" t="s">
        <v>353</v>
      </c>
      <c r="H253">
        <f ca="1">IF(131.66&lt;&gt;131.66,0,0)</f>
        <v>0</v>
      </c>
      <c r="I253" t="s">
        <v>14</v>
      </c>
      <c r="J253" t="s">
        <v>14</v>
      </c>
    </row>
    <row r="254" spans="1:10">
      <c r="A254" t="s">
        <v>356</v>
      </c>
      <c r="B254" t="s">
        <v>352</v>
      </c>
      <c r="C254" t="s">
        <v>139</v>
      </c>
      <c r="D254" s="1">
        <v>25.34</v>
      </c>
      <c r="E254" s="2">
        <v>5.2</v>
      </c>
      <c r="F254" s="2">
        <v>131.77</v>
      </c>
      <c r="G254" t="s">
        <v>353</v>
      </c>
      <c r="H254">
        <f ca="1">IF(131.77&lt;&gt;131.77,0,0)</f>
        <v>0</v>
      </c>
      <c r="I254" t="s">
        <v>14</v>
      </c>
      <c r="J254" t="s">
        <v>14</v>
      </c>
    </row>
    <row r="255" spans="1:10">
      <c r="A255" t="s">
        <v>357</v>
      </c>
      <c r="B255" t="s">
        <v>352</v>
      </c>
      <c r="C255" t="s">
        <v>142</v>
      </c>
      <c r="D255" s="1">
        <v>25.35</v>
      </c>
      <c r="E255" s="2">
        <v>6.45</v>
      </c>
      <c r="F255" s="2">
        <v>163.51</v>
      </c>
      <c r="G255" t="s">
        <v>353</v>
      </c>
      <c r="H255">
        <f ca="1">IF(163.51&lt;&gt;163.51,0,0)</f>
        <v>0</v>
      </c>
      <c r="I255" t="s">
        <v>14</v>
      </c>
      <c r="J255" t="s">
        <v>14</v>
      </c>
    </row>
    <row r="256" spans="1:10">
      <c r="A256" t="s">
        <v>358</v>
      </c>
      <c r="B256" t="s">
        <v>352</v>
      </c>
      <c r="C256" t="s">
        <v>139</v>
      </c>
      <c r="D256" s="1">
        <v>25.33</v>
      </c>
      <c r="E256" s="2">
        <v>5.2</v>
      </c>
      <c r="F256" s="2">
        <v>131.72</v>
      </c>
      <c r="G256" t="s">
        <v>353</v>
      </c>
      <c r="H256">
        <f ca="1">IF(131.72&lt;&gt;131.72,0,0)</f>
        <v>0</v>
      </c>
      <c r="I256" t="s">
        <v>14</v>
      </c>
      <c r="J256" t="s">
        <v>14</v>
      </c>
    </row>
    <row r="257" spans="1:10">
      <c r="A257" t="s">
        <v>359</v>
      </c>
      <c r="B257" t="s">
        <v>352</v>
      </c>
      <c r="C257" t="s">
        <v>145</v>
      </c>
      <c r="D257" s="1">
        <v>25.33</v>
      </c>
      <c r="E257" s="2">
        <v>4.3</v>
      </c>
      <c r="F257" s="2">
        <v>108.92</v>
      </c>
      <c r="G257" t="s">
        <v>353</v>
      </c>
      <c r="H257">
        <f ca="1">IF(108.92&lt;&gt;108.92,0,0)</f>
        <v>0</v>
      </c>
      <c r="I257" t="s">
        <v>14</v>
      </c>
      <c r="J257" t="s">
        <v>14</v>
      </c>
    </row>
    <row r="258" spans="1:10">
      <c r="A258" t="s">
        <v>360</v>
      </c>
      <c r="B258" t="s">
        <v>352</v>
      </c>
      <c r="C258" t="s">
        <v>244</v>
      </c>
      <c r="D258" s="1">
        <v>25.29</v>
      </c>
      <c r="E258" s="2">
        <v>4.15</v>
      </c>
      <c r="F258" s="2">
        <v>104.95</v>
      </c>
      <c r="G258" t="s">
        <v>353</v>
      </c>
      <c r="H258">
        <f ca="1">IF(104.95&lt;&gt;104.95,0,0)</f>
        <v>0</v>
      </c>
      <c r="I258" t="s">
        <v>14</v>
      </c>
      <c r="J258" t="s">
        <v>14</v>
      </c>
    </row>
    <row r="259" spans="1:10">
      <c r="A259" t="s">
        <v>361</v>
      </c>
      <c r="B259" t="s">
        <v>352</v>
      </c>
      <c r="C259" t="s">
        <v>139</v>
      </c>
      <c r="D259" s="1">
        <v>25.36</v>
      </c>
      <c r="E259" s="2">
        <v>5.2</v>
      </c>
      <c r="F259" s="2">
        <v>131.87</v>
      </c>
      <c r="G259" t="s">
        <v>353</v>
      </c>
      <c r="H259">
        <f ca="1">IF(131.87&lt;&gt;131.87,0,0)</f>
        <v>0</v>
      </c>
      <c r="I259" t="s">
        <v>14</v>
      </c>
      <c r="J259" t="s">
        <v>14</v>
      </c>
    </row>
    <row r="260" spans="1:10">
      <c r="A260" t="s">
        <v>362</v>
      </c>
      <c r="B260" t="s">
        <v>352</v>
      </c>
      <c r="C260" t="s">
        <v>139</v>
      </c>
      <c r="D260" s="1">
        <v>25.42</v>
      </c>
      <c r="E260" s="2">
        <v>5.2</v>
      </c>
      <c r="F260" s="2">
        <v>132.18</v>
      </c>
      <c r="G260" t="s">
        <v>353</v>
      </c>
      <c r="H260">
        <f ca="1">IF(132.18&lt;&gt;132.18,0,0)</f>
        <v>0</v>
      </c>
      <c r="I260" t="s">
        <v>14</v>
      </c>
      <c r="J260" t="s">
        <v>14</v>
      </c>
    </row>
    <row r="261" spans="1:10">
      <c r="A261" t="s">
        <v>363</v>
      </c>
      <c r="B261" t="s">
        <v>352</v>
      </c>
      <c r="C261" t="s">
        <v>157</v>
      </c>
      <c r="D261" s="1">
        <v>25.27</v>
      </c>
      <c r="E261" s="2">
        <v>5.2</v>
      </c>
      <c r="F261" s="2">
        <v>131.4</v>
      </c>
      <c r="G261" t="s">
        <v>353</v>
      </c>
      <c r="H261">
        <f ca="1">IF(131.4&lt;&gt;131.4,0,0)</f>
        <v>0</v>
      </c>
      <c r="I261" t="s">
        <v>14</v>
      </c>
      <c r="J261" t="s">
        <v>14</v>
      </c>
    </row>
    <row r="262" spans="1:10">
      <c r="A262" t="s">
        <v>364</v>
      </c>
      <c r="B262" t="s">
        <v>352</v>
      </c>
      <c r="C262" t="s">
        <v>150</v>
      </c>
      <c r="D262" s="1">
        <v>25.26</v>
      </c>
      <c r="E262" s="2">
        <v>4.3</v>
      </c>
      <c r="F262" s="2">
        <v>108.62</v>
      </c>
      <c r="G262" t="s">
        <v>353</v>
      </c>
      <c r="H262">
        <f ca="1">IF(108.62&lt;&gt;108.62,0,0)</f>
        <v>0</v>
      </c>
      <c r="I262" t="s">
        <v>14</v>
      </c>
      <c r="J262" t="s">
        <v>14</v>
      </c>
    </row>
    <row r="263" spans="1:10">
      <c r="A263" t="s">
        <v>365</v>
      </c>
      <c r="B263" t="s">
        <v>352</v>
      </c>
      <c r="C263" t="s">
        <v>139</v>
      </c>
      <c r="D263" s="1">
        <v>25.29</v>
      </c>
      <c r="E263" s="2">
        <v>5.2</v>
      </c>
      <c r="F263" s="2">
        <v>131.51</v>
      </c>
      <c r="G263" t="s">
        <v>353</v>
      </c>
      <c r="H263">
        <f ca="1">IF(131.51&lt;&gt;131.51,0,0)</f>
        <v>0</v>
      </c>
      <c r="I263" t="s">
        <v>14</v>
      </c>
      <c r="J263" t="s">
        <v>14</v>
      </c>
    </row>
    <row r="264" spans="1:10">
      <c r="A264" t="s">
        <v>366</v>
      </c>
      <c r="B264" t="s">
        <v>352</v>
      </c>
      <c r="C264" t="s">
        <v>139</v>
      </c>
      <c r="D264" s="1">
        <v>25.3</v>
      </c>
      <c r="E264" s="2">
        <v>5.2</v>
      </c>
      <c r="F264" s="2">
        <v>131.56</v>
      </c>
      <c r="G264" t="s">
        <v>353</v>
      </c>
      <c r="H264">
        <f ca="1">IF(131.56&lt;&gt;131.56,0,0)</f>
        <v>0</v>
      </c>
      <c r="I264" t="s">
        <v>14</v>
      </c>
      <c r="J264" t="s">
        <v>14</v>
      </c>
    </row>
    <row r="265" spans="1:10">
      <c r="A265" t="s">
        <v>367</v>
      </c>
      <c r="B265" t="s">
        <v>352</v>
      </c>
      <c r="C265" t="s">
        <v>157</v>
      </c>
      <c r="D265" s="1">
        <v>25.26</v>
      </c>
      <c r="E265" s="2">
        <v>5.2</v>
      </c>
      <c r="F265" s="2">
        <v>131.35</v>
      </c>
      <c r="G265" t="s">
        <v>353</v>
      </c>
      <c r="H265">
        <f ca="1">IF(131.35&lt;&gt;131.35,0,0)</f>
        <v>0</v>
      </c>
      <c r="I265" t="s">
        <v>14</v>
      </c>
      <c r="J265" t="s">
        <v>14</v>
      </c>
    </row>
    <row r="266" spans="1:10">
      <c r="A266" t="s">
        <v>368</v>
      </c>
      <c r="B266" t="s">
        <v>352</v>
      </c>
      <c r="C266" t="s">
        <v>145</v>
      </c>
      <c r="D266" s="1">
        <v>25.33</v>
      </c>
      <c r="E266" s="2">
        <v>4.3</v>
      </c>
      <c r="F266" s="2">
        <v>108.92</v>
      </c>
      <c r="G266" t="s">
        <v>353</v>
      </c>
      <c r="H266">
        <f ca="1">IF(108.92&lt;&gt;108.92,0,0)</f>
        <v>0</v>
      </c>
      <c r="I266" t="s">
        <v>14</v>
      </c>
      <c r="J266" t="s">
        <v>14</v>
      </c>
    </row>
    <row r="267" spans="1:10">
      <c r="A267" t="s">
        <v>369</v>
      </c>
      <c r="B267" t="s">
        <v>352</v>
      </c>
      <c r="C267" t="s">
        <v>142</v>
      </c>
      <c r="D267" s="1">
        <v>25.28</v>
      </c>
      <c r="E267" s="2">
        <v>6.45</v>
      </c>
      <c r="F267" s="2">
        <v>163.06</v>
      </c>
      <c r="G267" t="s">
        <v>353</v>
      </c>
      <c r="H267">
        <f ca="1">IF(163.06&lt;&gt;163.06,0,0)</f>
        <v>0</v>
      </c>
      <c r="I267" t="s">
        <v>14</v>
      </c>
      <c r="J267" t="s">
        <v>14</v>
      </c>
    </row>
    <row r="268" spans="1:10">
      <c r="A268" t="s">
        <v>370</v>
      </c>
      <c r="B268" t="s">
        <v>352</v>
      </c>
      <c r="C268" t="s">
        <v>145</v>
      </c>
      <c r="D268" s="1">
        <v>25.29</v>
      </c>
      <c r="E268" s="2">
        <v>4.3</v>
      </c>
      <c r="F268" s="2">
        <v>108.75</v>
      </c>
      <c r="G268" t="s">
        <v>353</v>
      </c>
      <c r="H268">
        <f ca="1">IF(108.75&lt;&gt;108.75,0,0)</f>
        <v>0</v>
      </c>
      <c r="I268" t="s">
        <v>14</v>
      </c>
      <c r="J268" t="s">
        <v>14</v>
      </c>
    </row>
    <row r="269" spans="1:10">
      <c r="A269" t="s">
        <v>371</v>
      </c>
      <c r="B269" t="s">
        <v>352</v>
      </c>
      <c r="C269" t="s">
        <v>139</v>
      </c>
      <c r="D269" s="1">
        <v>25.33</v>
      </c>
      <c r="E269" s="2">
        <v>5.2</v>
      </c>
      <c r="F269" s="2">
        <v>131.72</v>
      </c>
      <c r="G269" t="s">
        <v>353</v>
      </c>
      <c r="H269">
        <f ca="1">IF(131.72&lt;&gt;131.72,0,0)</f>
        <v>0</v>
      </c>
      <c r="I269" t="s">
        <v>14</v>
      </c>
      <c r="J269" t="s">
        <v>14</v>
      </c>
    </row>
    <row r="270" spans="1:10">
      <c r="A270" t="s">
        <v>372</v>
      </c>
      <c r="B270" t="s">
        <v>352</v>
      </c>
      <c r="C270" t="s">
        <v>157</v>
      </c>
      <c r="D270" s="1">
        <v>25.3</v>
      </c>
      <c r="E270" s="2">
        <v>5.2</v>
      </c>
      <c r="F270" s="2">
        <v>131.56</v>
      </c>
      <c r="G270" t="s">
        <v>353</v>
      </c>
      <c r="H270">
        <f ca="1">IF(131.56&lt;&gt;131.56,0,0)</f>
        <v>0</v>
      </c>
      <c r="I270" t="s">
        <v>14</v>
      </c>
      <c r="J270" t="s">
        <v>14</v>
      </c>
    </row>
    <row r="271" spans="1:10">
      <c r="A271" t="s">
        <v>373</v>
      </c>
      <c r="B271" t="s">
        <v>352</v>
      </c>
      <c r="C271" t="s">
        <v>139</v>
      </c>
      <c r="D271" s="1">
        <v>25.28</v>
      </c>
      <c r="E271" s="2">
        <v>5.2</v>
      </c>
      <c r="F271" s="2">
        <v>131.46</v>
      </c>
      <c r="G271" t="s">
        <v>353</v>
      </c>
      <c r="H271">
        <f ca="1">IF(131.46&lt;&gt;131.46,0,0)</f>
        <v>0</v>
      </c>
      <c r="I271" t="s">
        <v>14</v>
      </c>
      <c r="J271" t="s">
        <v>14</v>
      </c>
    </row>
    <row r="272" spans="1:10">
      <c r="A272" t="s">
        <v>374</v>
      </c>
      <c r="B272" t="s">
        <v>352</v>
      </c>
      <c r="C272" t="s">
        <v>145</v>
      </c>
      <c r="D272" s="1">
        <v>25.32</v>
      </c>
      <c r="E272" s="2">
        <v>4.3</v>
      </c>
      <c r="F272" s="2">
        <v>108.88</v>
      </c>
      <c r="G272" t="s">
        <v>353</v>
      </c>
      <c r="H272">
        <f ca="1">IF(108.88&lt;&gt;108.88,0,0)</f>
        <v>0</v>
      </c>
      <c r="I272" t="s">
        <v>14</v>
      </c>
      <c r="J272" t="s">
        <v>14</v>
      </c>
    </row>
    <row r="273" spans="1:10">
      <c r="A273" t="s">
        <v>375</v>
      </c>
      <c r="B273" t="s">
        <v>352</v>
      </c>
      <c r="C273" t="s">
        <v>153</v>
      </c>
      <c r="D273" s="1">
        <v>25.35</v>
      </c>
      <c r="E273" s="2">
        <v>6.75</v>
      </c>
      <c r="F273" s="2">
        <v>171.11</v>
      </c>
      <c r="G273" t="s">
        <v>353</v>
      </c>
      <c r="H273">
        <f ca="1">IF(171.11&lt;&gt;171.11,0,0)</f>
        <v>0</v>
      </c>
      <c r="I273" t="s">
        <v>14</v>
      </c>
      <c r="J273" t="s">
        <v>14</v>
      </c>
    </row>
    <row r="274" spans="1:10">
      <c r="A274" t="s">
        <v>376</v>
      </c>
      <c r="B274" t="s">
        <v>352</v>
      </c>
      <c r="C274" t="s">
        <v>150</v>
      </c>
      <c r="D274" s="1">
        <v>25.4</v>
      </c>
      <c r="E274" s="2">
        <v>4.3</v>
      </c>
      <c r="F274" s="2">
        <v>109.22</v>
      </c>
      <c r="G274" t="s">
        <v>353</v>
      </c>
      <c r="H274">
        <f ca="1">IF(109.22&lt;&gt;109.22,0,0)</f>
        <v>0</v>
      </c>
      <c r="I274" t="s">
        <v>14</v>
      </c>
      <c r="J274" t="s">
        <v>14</v>
      </c>
    </row>
    <row r="275" spans="1:10">
      <c r="A275" t="s">
        <v>377</v>
      </c>
      <c r="B275" t="s">
        <v>352</v>
      </c>
      <c r="C275" t="s">
        <v>153</v>
      </c>
      <c r="D275" s="1">
        <v>1</v>
      </c>
      <c r="E275" s="2">
        <v>25</v>
      </c>
      <c r="F275" s="2">
        <v>25</v>
      </c>
      <c r="G275" t="s">
        <v>353</v>
      </c>
      <c r="H275">
        <f ca="1">IF(25&lt;&gt;25,0,0)</f>
        <v>0</v>
      </c>
      <c r="I275" t="s">
        <v>14</v>
      </c>
      <c r="J275" t="s">
        <v>14</v>
      </c>
    </row>
    <row r="276" spans="1:10">
      <c r="A276" t="s">
        <v>378</v>
      </c>
      <c r="B276" t="s">
        <v>352</v>
      </c>
      <c r="C276" t="s">
        <v>150</v>
      </c>
      <c r="D276" s="1">
        <v>25.04</v>
      </c>
      <c r="E276" s="2">
        <v>4.3</v>
      </c>
      <c r="F276" s="2">
        <v>107.67</v>
      </c>
      <c r="G276" t="s">
        <v>353</v>
      </c>
      <c r="H276">
        <f ca="1">IF(107.67&lt;&gt;107.67,0,0)</f>
        <v>0</v>
      </c>
      <c r="I276" t="s">
        <v>14</v>
      </c>
      <c r="J276" t="s">
        <v>14</v>
      </c>
    </row>
    <row r="277" spans="1:10">
      <c r="A277" t="s">
        <v>379</v>
      </c>
      <c r="B277" t="s">
        <v>352</v>
      </c>
      <c r="C277" t="s">
        <v>139</v>
      </c>
      <c r="D277" s="1">
        <v>25.3</v>
      </c>
      <c r="E277" s="2">
        <v>5.2</v>
      </c>
      <c r="F277" s="2">
        <v>131.56</v>
      </c>
      <c r="G277" t="s">
        <v>353</v>
      </c>
      <c r="H277">
        <f ca="1">IF(131.56&lt;&gt;131.56,0,0)</f>
        <v>0</v>
      </c>
      <c r="I277" t="s">
        <v>14</v>
      </c>
      <c r="J277" t="s">
        <v>14</v>
      </c>
    </row>
    <row r="278" spans="1:10">
      <c r="A278" t="s">
        <v>380</v>
      </c>
      <c r="B278" t="s">
        <v>352</v>
      </c>
      <c r="C278" t="s">
        <v>157</v>
      </c>
      <c r="D278" s="1">
        <v>25.31</v>
      </c>
      <c r="E278" s="2">
        <v>5.2</v>
      </c>
      <c r="F278" s="2">
        <v>131.61</v>
      </c>
      <c r="G278" t="s">
        <v>353</v>
      </c>
      <c r="H278">
        <f ca="1">IF(131.61&lt;&gt;131.61,0,0)</f>
        <v>0</v>
      </c>
      <c r="I278" t="s">
        <v>14</v>
      </c>
      <c r="J278" t="s">
        <v>14</v>
      </c>
    </row>
    <row r="279" spans="1:10">
      <c r="A279" t="s">
        <v>381</v>
      </c>
      <c r="B279" t="s">
        <v>352</v>
      </c>
      <c r="C279" t="s">
        <v>150</v>
      </c>
      <c r="D279" s="1">
        <v>25.25</v>
      </c>
      <c r="E279" s="2">
        <v>4.3</v>
      </c>
      <c r="F279" s="2">
        <v>108.58</v>
      </c>
      <c r="G279" t="s">
        <v>353</v>
      </c>
      <c r="H279">
        <f ca="1">IF(108.58&lt;&gt;108.57,0.010000000000005116,0)</f>
        <v>0</v>
      </c>
      <c r="I279" t="s">
        <v>14</v>
      </c>
      <c r="J279" t="s">
        <v>14</v>
      </c>
    </row>
    <row r="280" spans="1:10">
      <c r="A280" t="s">
        <v>382</v>
      </c>
      <c r="B280" t="s">
        <v>352</v>
      </c>
      <c r="C280" t="s">
        <v>157</v>
      </c>
      <c r="D280" s="1">
        <v>25.32</v>
      </c>
      <c r="E280" s="2">
        <v>5.2</v>
      </c>
      <c r="F280" s="2">
        <v>131.66</v>
      </c>
      <c r="G280" t="s">
        <v>353</v>
      </c>
      <c r="H280">
        <f ca="1">IF(131.66&lt;&gt;131.66,0,0)</f>
        <v>0</v>
      </c>
      <c r="I280" t="s">
        <v>14</v>
      </c>
      <c r="J280" t="s">
        <v>14</v>
      </c>
    </row>
    <row r="281" spans="1:10">
      <c r="A281" t="s">
        <v>383</v>
      </c>
      <c r="B281" t="s">
        <v>352</v>
      </c>
      <c r="C281" t="s">
        <v>142</v>
      </c>
      <c r="D281" s="1">
        <v>25.36</v>
      </c>
      <c r="E281" s="2">
        <v>6.45</v>
      </c>
      <c r="F281" s="2">
        <v>163.57</v>
      </c>
      <c r="G281" t="s">
        <v>353</v>
      </c>
      <c r="H281">
        <f ca="1">IF(163.57&lt;&gt;163.57,0,0)</f>
        <v>0</v>
      </c>
      <c r="I281" t="s">
        <v>14</v>
      </c>
      <c r="J281" t="s">
        <v>14</v>
      </c>
    </row>
    <row r="282" spans="1:10">
      <c r="A282" t="s">
        <v>384</v>
      </c>
      <c r="B282" t="s">
        <v>352</v>
      </c>
      <c r="C282" t="s">
        <v>145</v>
      </c>
      <c r="D282" s="1">
        <v>25.32</v>
      </c>
      <c r="E282" s="2">
        <v>4.3</v>
      </c>
      <c r="F282" s="2">
        <v>108.88</v>
      </c>
      <c r="G282" t="s">
        <v>353</v>
      </c>
      <c r="H282">
        <f ca="1">IF(108.88&lt;&gt;108.88,0,0)</f>
        <v>0</v>
      </c>
      <c r="I282" t="s">
        <v>14</v>
      </c>
      <c r="J282" t="s">
        <v>14</v>
      </c>
    </row>
    <row r="283" spans="1:10">
      <c r="A283" t="s">
        <v>385</v>
      </c>
      <c r="B283" t="s">
        <v>352</v>
      </c>
      <c r="C283" t="s">
        <v>253</v>
      </c>
      <c r="D283" s="1">
        <v>25.21</v>
      </c>
      <c r="E283" s="2">
        <v>4.3</v>
      </c>
      <c r="F283" s="2">
        <v>108.4</v>
      </c>
      <c r="G283" t="s">
        <v>353</v>
      </c>
      <c r="H283">
        <f ca="1">IF(108.4&lt;&gt;108.4,0,0)</f>
        <v>0</v>
      </c>
      <c r="I283" t="s">
        <v>14</v>
      </c>
      <c r="J283" t="s">
        <v>14</v>
      </c>
    </row>
    <row r="284" spans="1:10">
      <c r="A284" t="s">
        <v>386</v>
      </c>
      <c r="B284" t="s">
        <v>352</v>
      </c>
      <c r="C284" t="s">
        <v>145</v>
      </c>
      <c r="D284" s="1">
        <v>25.06</v>
      </c>
      <c r="E284" s="2">
        <v>4.3</v>
      </c>
      <c r="F284" s="2">
        <v>107.76</v>
      </c>
      <c r="G284" t="s">
        <v>353</v>
      </c>
      <c r="H284">
        <f ca="1">IF(107.76&lt;&gt;107.76,0,0)</f>
        <v>0</v>
      </c>
      <c r="I284" t="s">
        <v>14</v>
      </c>
      <c r="J284" t="s">
        <v>14</v>
      </c>
    </row>
    <row r="285" spans="1:10">
      <c r="A285" t="s">
        <v>387</v>
      </c>
      <c r="B285" t="s">
        <v>352</v>
      </c>
      <c r="C285" t="s">
        <v>270</v>
      </c>
      <c r="D285" s="1">
        <v>25.21</v>
      </c>
      <c r="E285" s="2">
        <v>9.3</v>
      </c>
      <c r="F285" s="2">
        <v>234.45</v>
      </c>
      <c r="G285" t="s">
        <v>353</v>
      </c>
      <c r="H285">
        <f ca="1">IF(234.45&lt;&gt;234.45,0,0)</f>
        <v>0</v>
      </c>
      <c r="I285" t="s">
        <v>14</v>
      </c>
      <c r="J285" t="s">
        <v>14</v>
      </c>
    </row>
    <row r="286" spans="1:10">
      <c r="A286" t="s">
        <v>388</v>
      </c>
      <c r="B286" t="s">
        <v>352</v>
      </c>
      <c r="C286" t="s">
        <v>139</v>
      </c>
      <c r="D286" s="1">
        <v>25.41</v>
      </c>
      <c r="E286" s="2">
        <v>5.2</v>
      </c>
      <c r="F286" s="2">
        <v>132.13</v>
      </c>
      <c r="G286" t="s">
        <v>353</v>
      </c>
      <c r="H286">
        <f ca="1">IF(132.13&lt;&gt;132.13,0,0)</f>
        <v>0</v>
      </c>
      <c r="I286" t="s">
        <v>14</v>
      </c>
      <c r="J286" t="s">
        <v>14</v>
      </c>
    </row>
    <row r="287" spans="1:10">
      <c r="A287" t="s">
        <v>389</v>
      </c>
      <c r="B287" t="s">
        <v>352</v>
      </c>
      <c r="C287" t="s">
        <v>139</v>
      </c>
      <c r="D287" s="1">
        <v>25.28</v>
      </c>
      <c r="E287" s="2">
        <v>5.2</v>
      </c>
      <c r="F287" s="2">
        <v>131.46</v>
      </c>
      <c r="G287" t="s">
        <v>353</v>
      </c>
      <c r="H287">
        <f ca="1">IF(131.46&lt;&gt;131.46,0,0)</f>
        <v>0</v>
      </c>
      <c r="I287" t="s">
        <v>14</v>
      </c>
      <c r="J287" t="s">
        <v>14</v>
      </c>
    </row>
    <row r="288" spans="1:10">
      <c r="A288" t="s">
        <v>390</v>
      </c>
      <c r="B288" t="s">
        <v>352</v>
      </c>
      <c r="C288" t="s">
        <v>145</v>
      </c>
      <c r="D288" s="1">
        <v>25.25</v>
      </c>
      <c r="E288" s="2">
        <v>4.3</v>
      </c>
      <c r="F288" s="2">
        <v>108.58</v>
      </c>
      <c r="G288" t="s">
        <v>353</v>
      </c>
      <c r="H288">
        <f ca="1">IF(108.58&lt;&gt;108.57,0.010000000000005116,0)</f>
        <v>0</v>
      </c>
      <c r="I288" t="s">
        <v>14</v>
      </c>
      <c r="J288" t="s">
        <v>14</v>
      </c>
    </row>
    <row r="289" spans="1:10">
      <c r="A289" t="s">
        <v>391</v>
      </c>
      <c r="B289" t="s">
        <v>352</v>
      </c>
      <c r="C289" t="s">
        <v>139</v>
      </c>
      <c r="D289" s="1">
        <v>25.37</v>
      </c>
      <c r="E289" s="2">
        <v>5.2</v>
      </c>
      <c r="F289" s="2">
        <v>131.92</v>
      </c>
      <c r="G289" t="s">
        <v>353</v>
      </c>
      <c r="H289">
        <f ca="1">IF(131.92&lt;&gt;131.92,0,0)</f>
        <v>0</v>
      </c>
      <c r="I289" t="s">
        <v>14</v>
      </c>
      <c r="J289" t="s">
        <v>14</v>
      </c>
    </row>
    <row r="290" spans="1:10">
      <c r="A290" t="s">
        <v>392</v>
      </c>
      <c r="B290" t="s">
        <v>352</v>
      </c>
      <c r="C290" t="s">
        <v>145</v>
      </c>
      <c r="D290" s="1">
        <v>25.34</v>
      </c>
      <c r="E290" s="2">
        <v>4.3</v>
      </c>
      <c r="F290" s="2">
        <v>108.96</v>
      </c>
      <c r="G290" t="s">
        <v>353</v>
      </c>
      <c r="H290">
        <f ca="1">IF(108.96&lt;&gt;108.96,0,0)</f>
        <v>0</v>
      </c>
      <c r="I290" t="s">
        <v>14</v>
      </c>
      <c r="J290" t="s">
        <v>14</v>
      </c>
    </row>
    <row r="291" spans="1:10">
      <c r="A291" t="s">
        <v>393</v>
      </c>
      <c r="B291" t="s">
        <v>352</v>
      </c>
      <c r="C291" t="s">
        <v>262</v>
      </c>
      <c r="D291" s="1">
        <v>25.45</v>
      </c>
      <c r="E291" s="2">
        <v>6.15</v>
      </c>
      <c r="F291" s="2">
        <v>156.52</v>
      </c>
      <c r="G291" t="s">
        <v>353</v>
      </c>
      <c r="H291">
        <f ca="1">IF(156.52&lt;&gt;156.52,0,0)</f>
        <v>0</v>
      </c>
      <c r="I291" t="s">
        <v>14</v>
      </c>
      <c r="J291" t="s">
        <v>14</v>
      </c>
    </row>
    <row r="292" spans="1:10">
      <c r="A292" t="s">
        <v>394</v>
      </c>
      <c r="B292" t="s">
        <v>395</v>
      </c>
      <c r="C292" t="s">
        <v>396</v>
      </c>
      <c r="D292" s="1">
        <v>18.85</v>
      </c>
      <c r="E292" s="2">
        <v>5.2</v>
      </c>
      <c r="F292" s="2">
        <v>98.02</v>
      </c>
      <c r="G292" t="s">
        <v>397</v>
      </c>
      <c r="H292">
        <f ca="1">IF(98.02&lt;&gt;98.02,0,0)</f>
        <v>0</v>
      </c>
      <c r="I292" t="s">
        <v>14</v>
      </c>
      <c r="J292" t="s">
        <v>14</v>
      </c>
    </row>
    <row r="293" spans="1:10">
      <c r="A293" t="s">
        <v>398</v>
      </c>
      <c r="B293" t="s">
        <v>395</v>
      </c>
      <c r="C293" t="s">
        <v>399</v>
      </c>
      <c r="D293" s="1">
        <v>19.14</v>
      </c>
      <c r="E293" s="2">
        <v>4.7</v>
      </c>
      <c r="F293" s="2">
        <v>89.96</v>
      </c>
      <c r="G293" t="s">
        <v>397</v>
      </c>
      <c r="H293">
        <f ca="1">IF(89.96&lt;&gt;89.96,0,0)</f>
        <v>0</v>
      </c>
      <c r="I293" t="s">
        <v>14</v>
      </c>
      <c r="J293" t="s">
        <v>14</v>
      </c>
    </row>
    <row r="294" spans="1:10">
      <c r="A294" t="s">
        <v>400</v>
      </c>
      <c r="B294" t="s">
        <v>395</v>
      </c>
      <c r="C294" t="s">
        <v>401</v>
      </c>
      <c r="D294" s="1">
        <v>21.49</v>
      </c>
      <c r="E294" s="2">
        <v>3.95</v>
      </c>
      <c r="F294" s="2">
        <v>84.89</v>
      </c>
      <c r="G294" t="s">
        <v>397</v>
      </c>
      <c r="H294">
        <f ca="1">IF(84.89&lt;&gt;84.89,0,0)</f>
        <v>0</v>
      </c>
      <c r="I294" t="s">
        <v>14</v>
      </c>
      <c r="J294" t="s">
        <v>14</v>
      </c>
    </row>
    <row r="295" spans="1:10">
      <c r="A295" t="s">
        <v>402</v>
      </c>
      <c r="B295" t="s">
        <v>395</v>
      </c>
      <c r="C295" t="s">
        <v>403</v>
      </c>
      <c r="D295" s="1">
        <v>21.55</v>
      </c>
      <c r="E295" s="2">
        <v>3.95</v>
      </c>
      <c r="F295" s="2">
        <v>85.12</v>
      </c>
      <c r="G295" t="s">
        <v>397</v>
      </c>
      <c r="H295">
        <f ca="1">IF(85.12&lt;&gt;85.12,0,0)</f>
        <v>0</v>
      </c>
      <c r="I295" t="s">
        <v>14</v>
      </c>
      <c r="J295" t="s">
        <v>14</v>
      </c>
    </row>
    <row r="296" spans="1:10">
      <c r="A296" t="s">
        <v>404</v>
      </c>
      <c r="B296" t="s">
        <v>395</v>
      </c>
      <c r="C296" t="s">
        <v>401</v>
      </c>
      <c r="D296" s="1">
        <v>21.6</v>
      </c>
      <c r="E296" s="2">
        <v>3.95</v>
      </c>
      <c r="F296" s="2">
        <v>85.32</v>
      </c>
      <c r="G296" t="s">
        <v>397</v>
      </c>
      <c r="H296">
        <f ca="1">IF(85.32&lt;&gt;85.32,0,0)</f>
        <v>0</v>
      </c>
      <c r="I296" t="s">
        <v>14</v>
      </c>
      <c r="J296" t="s">
        <v>14</v>
      </c>
    </row>
    <row r="297" spans="1:10">
      <c r="A297" t="s">
        <v>405</v>
      </c>
      <c r="B297" t="s">
        <v>395</v>
      </c>
      <c r="C297" t="s">
        <v>406</v>
      </c>
      <c r="D297" s="1">
        <v>21.53</v>
      </c>
      <c r="E297" s="2">
        <v>4.3</v>
      </c>
      <c r="F297" s="2">
        <v>92.58</v>
      </c>
      <c r="G297" t="s">
        <v>397</v>
      </c>
      <c r="H297">
        <f ca="1">IF(92.58&lt;&gt;92.58,0,0)</f>
        <v>0</v>
      </c>
      <c r="I297" t="s">
        <v>14</v>
      </c>
      <c r="J297" t="s">
        <v>14</v>
      </c>
    </row>
    <row r="298" spans="1:10">
      <c r="A298" t="s">
        <v>407</v>
      </c>
      <c r="B298" t="s">
        <v>395</v>
      </c>
      <c r="C298" t="s">
        <v>401</v>
      </c>
      <c r="D298" s="1">
        <v>21.59</v>
      </c>
      <c r="E298" s="2">
        <v>3.95</v>
      </c>
      <c r="F298" s="2">
        <v>85.28</v>
      </c>
      <c r="G298" t="s">
        <v>397</v>
      </c>
      <c r="H298">
        <f ca="1">IF(85.28&lt;&gt;85.28,0,0)</f>
        <v>0</v>
      </c>
      <c r="I298" t="s">
        <v>14</v>
      </c>
      <c r="J298" t="s">
        <v>14</v>
      </c>
    </row>
    <row r="299" spans="1:10">
      <c r="A299" t="s">
        <v>408</v>
      </c>
      <c r="B299" t="s">
        <v>395</v>
      </c>
      <c r="C299" t="s">
        <v>401</v>
      </c>
      <c r="D299" s="1">
        <v>21.62</v>
      </c>
      <c r="E299" s="2">
        <v>3.95</v>
      </c>
      <c r="F299" s="2">
        <v>85.4</v>
      </c>
      <c r="G299" t="s">
        <v>397</v>
      </c>
      <c r="H299">
        <f ca="1">IF(85.4&lt;&gt;85.4,0,0)</f>
        <v>0</v>
      </c>
      <c r="I299" t="s">
        <v>14</v>
      </c>
      <c r="J299" t="s">
        <v>14</v>
      </c>
    </row>
    <row r="300" spans="1:10">
      <c r="A300" t="s">
        <v>409</v>
      </c>
      <c r="B300" t="s">
        <v>395</v>
      </c>
      <c r="C300" t="s">
        <v>401</v>
      </c>
      <c r="D300" s="1">
        <v>21.54</v>
      </c>
      <c r="E300" s="2">
        <v>3.95</v>
      </c>
      <c r="F300" s="2">
        <v>85.08</v>
      </c>
      <c r="G300" t="s">
        <v>397</v>
      </c>
      <c r="H300">
        <f ca="1">IF(85.08&lt;&gt;85.08,0,0)</f>
        <v>0</v>
      </c>
      <c r="I300" t="s">
        <v>14</v>
      </c>
      <c r="J300" t="s">
        <v>14</v>
      </c>
    </row>
    <row r="301" spans="1:10">
      <c r="A301" t="s">
        <v>410</v>
      </c>
      <c r="B301" t="s">
        <v>395</v>
      </c>
      <c r="C301" t="s">
        <v>411</v>
      </c>
      <c r="D301" s="1">
        <v>21.58</v>
      </c>
      <c r="E301" s="2">
        <v>4.3</v>
      </c>
      <c r="F301" s="2">
        <v>92.79</v>
      </c>
      <c r="G301" t="s">
        <v>397</v>
      </c>
      <c r="H301">
        <f ca="1">IF(92.79&lt;&gt;92.79,0,0)</f>
        <v>0</v>
      </c>
      <c r="I301" t="s">
        <v>14</v>
      </c>
      <c r="J301" t="s">
        <v>14</v>
      </c>
    </row>
    <row r="302" spans="1:10">
      <c r="A302" t="s">
        <v>412</v>
      </c>
      <c r="B302" t="s">
        <v>395</v>
      </c>
      <c r="C302" t="s">
        <v>411</v>
      </c>
      <c r="D302" s="1">
        <v>21.47</v>
      </c>
      <c r="E302" s="2">
        <v>4.3</v>
      </c>
      <c r="F302" s="2">
        <v>92.32</v>
      </c>
      <c r="G302" t="s">
        <v>397</v>
      </c>
      <c r="H302">
        <f ca="1">IF(92.32&lt;&gt;92.32,0,0)</f>
        <v>0</v>
      </c>
      <c r="I302" t="s">
        <v>14</v>
      </c>
      <c r="J302" t="s">
        <v>14</v>
      </c>
    </row>
    <row r="303" spans="1:10">
      <c r="A303" t="s">
        <v>413</v>
      </c>
      <c r="B303" t="s">
        <v>395</v>
      </c>
      <c r="C303" t="s">
        <v>411</v>
      </c>
      <c r="D303" s="1">
        <v>21.51</v>
      </c>
      <c r="E303" s="2">
        <v>4.3</v>
      </c>
      <c r="F303" s="2">
        <v>92.49</v>
      </c>
      <c r="G303" t="s">
        <v>397</v>
      </c>
      <c r="H303">
        <f ca="1">IF(92.49&lt;&gt;92.49,0,0)</f>
        <v>0</v>
      </c>
      <c r="I303" t="s">
        <v>14</v>
      </c>
      <c r="J303" t="s">
        <v>14</v>
      </c>
    </row>
    <row r="304" spans="1:10">
      <c r="A304" t="s">
        <v>414</v>
      </c>
      <c r="B304" t="s">
        <v>395</v>
      </c>
      <c r="C304" t="s">
        <v>415</v>
      </c>
      <c r="D304" s="1">
        <v>21.55</v>
      </c>
      <c r="E304" s="2">
        <v>3.95</v>
      </c>
      <c r="F304" s="2">
        <v>85.12</v>
      </c>
      <c r="G304" t="s">
        <v>397</v>
      </c>
      <c r="H304">
        <f ca="1">IF(85.12&lt;&gt;85.12,0,0)</f>
        <v>0</v>
      </c>
      <c r="I304" t="s">
        <v>14</v>
      </c>
      <c r="J304" t="s">
        <v>14</v>
      </c>
    </row>
    <row r="305" spans="1:10">
      <c r="A305" t="s">
        <v>416</v>
      </c>
      <c r="B305" t="s">
        <v>395</v>
      </c>
      <c r="C305" t="s">
        <v>411</v>
      </c>
      <c r="D305" s="1">
        <v>21.61</v>
      </c>
      <c r="E305" s="2">
        <v>4.3</v>
      </c>
      <c r="F305" s="2">
        <v>92.92</v>
      </c>
      <c r="G305" t="s">
        <v>397</v>
      </c>
      <c r="H305">
        <f ca="1">IF(92.92&lt;&gt;92.92,0,0)</f>
        <v>0</v>
      </c>
      <c r="I305" t="s">
        <v>14</v>
      </c>
      <c r="J305" t="s">
        <v>14</v>
      </c>
    </row>
    <row r="306" spans="1:10">
      <c r="A306" t="s">
        <v>417</v>
      </c>
      <c r="B306" t="s">
        <v>395</v>
      </c>
      <c r="C306" t="s">
        <v>411</v>
      </c>
      <c r="D306" s="1">
        <v>21.4</v>
      </c>
      <c r="E306" s="2">
        <v>4.3</v>
      </c>
      <c r="F306" s="2">
        <v>92.02</v>
      </c>
      <c r="G306" t="s">
        <v>397</v>
      </c>
      <c r="H306">
        <f ca="1">IF(92.02&lt;&gt;92.02,0,0)</f>
        <v>0</v>
      </c>
      <c r="I306" t="s">
        <v>14</v>
      </c>
      <c r="J306" t="s">
        <v>14</v>
      </c>
    </row>
    <row r="307" spans="1:10">
      <c r="A307" t="s">
        <v>418</v>
      </c>
      <c r="B307" t="s">
        <v>395</v>
      </c>
      <c r="C307" t="s">
        <v>419</v>
      </c>
      <c r="D307" s="1">
        <v>21.54</v>
      </c>
      <c r="E307" s="2">
        <v>4.7</v>
      </c>
      <c r="F307" s="2">
        <v>101.24</v>
      </c>
      <c r="G307" t="s">
        <v>397</v>
      </c>
      <c r="H307">
        <f ca="1">IF(101.24&lt;&gt;101.24,0,0)</f>
        <v>0</v>
      </c>
      <c r="I307" t="s">
        <v>14</v>
      </c>
      <c r="J307" t="s">
        <v>14</v>
      </c>
    </row>
    <row r="308" spans="1:10">
      <c r="A308" t="s">
        <v>420</v>
      </c>
      <c r="B308" t="s">
        <v>395</v>
      </c>
      <c r="C308" t="s">
        <v>401</v>
      </c>
      <c r="D308" s="1">
        <v>21.48</v>
      </c>
      <c r="E308" s="2">
        <v>3.95</v>
      </c>
      <c r="F308" s="2">
        <v>84.85</v>
      </c>
      <c r="G308" t="s">
        <v>397</v>
      </c>
      <c r="H308">
        <f ca="1">IF(84.85&lt;&gt;84.85,0,0)</f>
        <v>0</v>
      </c>
      <c r="I308" t="s">
        <v>14</v>
      </c>
      <c r="J308" t="s">
        <v>14</v>
      </c>
    </row>
    <row r="309" spans="1:10">
      <c r="A309" t="s">
        <v>421</v>
      </c>
      <c r="B309" t="s">
        <v>395</v>
      </c>
      <c r="C309" t="s">
        <v>415</v>
      </c>
      <c r="D309" s="1">
        <v>21.54</v>
      </c>
      <c r="E309" s="2">
        <v>3.95</v>
      </c>
      <c r="F309" s="2">
        <v>85.08</v>
      </c>
      <c r="G309" t="s">
        <v>397</v>
      </c>
      <c r="H309">
        <f ca="1">IF(85.08&lt;&gt;85.08,0,0)</f>
        <v>0</v>
      </c>
      <c r="I309" t="s">
        <v>14</v>
      </c>
      <c r="J309" t="s">
        <v>14</v>
      </c>
    </row>
    <row r="310" spans="1:10">
      <c r="A310" t="s">
        <v>422</v>
      </c>
      <c r="B310" t="s">
        <v>395</v>
      </c>
      <c r="C310" t="s">
        <v>423</v>
      </c>
      <c r="D310" s="1">
        <v>21.56</v>
      </c>
      <c r="E310" s="2">
        <v>3.1</v>
      </c>
      <c r="F310" s="2">
        <v>66.84</v>
      </c>
      <c r="G310" t="s">
        <v>397</v>
      </c>
      <c r="H310">
        <f ca="1">IF(66.84&lt;&gt;66.84,0,0)</f>
        <v>0</v>
      </c>
      <c r="I310" t="s">
        <v>14</v>
      </c>
      <c r="J310" t="s">
        <v>14</v>
      </c>
    </row>
    <row r="311" spans="1:10">
      <c r="A311" t="s">
        <v>424</v>
      </c>
      <c r="B311" t="s">
        <v>395</v>
      </c>
      <c r="C311" t="s">
        <v>425</v>
      </c>
      <c r="D311" s="1">
        <v>21.53</v>
      </c>
      <c r="E311" s="2">
        <v>3.45</v>
      </c>
      <c r="F311" s="2">
        <v>74.28</v>
      </c>
      <c r="G311" t="s">
        <v>397</v>
      </c>
      <c r="H311">
        <f ca="1">IF(74.28&lt;&gt;74.28,0,0)</f>
        <v>0</v>
      </c>
      <c r="I311" t="s">
        <v>14</v>
      </c>
      <c r="J311" t="s">
        <v>14</v>
      </c>
    </row>
    <row r="312" spans="1:10">
      <c r="A312" t="s">
        <v>426</v>
      </c>
      <c r="B312" t="s">
        <v>395</v>
      </c>
      <c r="C312" t="s">
        <v>411</v>
      </c>
      <c r="D312" s="1">
        <v>21.55</v>
      </c>
      <c r="E312" s="2">
        <v>4.3</v>
      </c>
      <c r="F312" s="2">
        <v>92.67</v>
      </c>
      <c r="G312" t="s">
        <v>397</v>
      </c>
      <c r="H312">
        <f ca="1">IF(92.67&lt;&gt;92.66,0.010000000000005116,0)</f>
        <v>0</v>
      </c>
      <c r="I312" t="s">
        <v>14</v>
      </c>
      <c r="J312" t="s">
        <v>14</v>
      </c>
    </row>
    <row r="313" spans="1:10">
      <c r="A313" t="s">
        <v>427</v>
      </c>
      <c r="B313" t="s">
        <v>395</v>
      </c>
      <c r="C313" t="s">
        <v>423</v>
      </c>
      <c r="D313" s="1">
        <v>21.52</v>
      </c>
      <c r="E313" s="2">
        <v>3.1</v>
      </c>
      <c r="F313" s="2">
        <v>66.71</v>
      </c>
      <c r="G313" t="s">
        <v>397</v>
      </c>
      <c r="H313">
        <f ca="1">IF(66.71&lt;&gt;66.71,0,0)</f>
        <v>0</v>
      </c>
      <c r="I313" t="s">
        <v>14</v>
      </c>
      <c r="J313" t="s">
        <v>14</v>
      </c>
    </row>
    <row r="314" spans="1:10">
      <c r="A314" t="s">
        <v>428</v>
      </c>
      <c r="B314" t="s">
        <v>395</v>
      </c>
      <c r="C314" t="s">
        <v>429</v>
      </c>
      <c r="D314" s="1">
        <v>21.52</v>
      </c>
      <c r="E314" s="2">
        <v>3.45</v>
      </c>
      <c r="F314" s="2">
        <v>74.24</v>
      </c>
      <c r="G314" t="s">
        <v>397</v>
      </c>
      <c r="H314">
        <f ca="1">IF(74.24&lt;&gt;74.24,0,0)</f>
        <v>0</v>
      </c>
      <c r="I314" t="s">
        <v>14</v>
      </c>
      <c r="J314" t="s">
        <v>14</v>
      </c>
    </row>
    <row r="315" spans="1:10">
      <c r="A315" t="s">
        <v>430</v>
      </c>
      <c r="B315" t="s">
        <v>395</v>
      </c>
      <c r="C315" t="s">
        <v>411</v>
      </c>
      <c r="D315" s="1">
        <v>21.52</v>
      </c>
      <c r="E315" s="2">
        <v>4.3</v>
      </c>
      <c r="F315" s="2">
        <v>92.54</v>
      </c>
      <c r="G315" t="s">
        <v>397</v>
      </c>
      <c r="H315">
        <f ca="1">IF(92.54&lt;&gt;92.54,0,0)</f>
        <v>0</v>
      </c>
      <c r="I315" t="s">
        <v>14</v>
      </c>
      <c r="J315" t="s">
        <v>14</v>
      </c>
    </row>
    <row r="316" spans="1:10">
      <c r="A316" t="s">
        <v>431</v>
      </c>
      <c r="B316" t="s">
        <v>395</v>
      </c>
      <c r="C316" t="s">
        <v>423</v>
      </c>
      <c r="D316" s="1">
        <v>21.57</v>
      </c>
      <c r="E316" s="2">
        <v>3.1</v>
      </c>
      <c r="F316" s="2">
        <v>66.87</v>
      </c>
      <c r="G316" t="s">
        <v>397</v>
      </c>
      <c r="H316">
        <f ca="1">IF(66.87&lt;&gt;66.87,0,0)</f>
        <v>0</v>
      </c>
      <c r="I316" t="s">
        <v>14</v>
      </c>
      <c r="J316" t="s">
        <v>14</v>
      </c>
    </row>
    <row r="317" spans="1:10">
      <c r="A317" t="s">
        <v>432</v>
      </c>
      <c r="B317" t="s">
        <v>395</v>
      </c>
      <c r="C317" t="s">
        <v>403</v>
      </c>
      <c r="D317" s="1">
        <v>21.58</v>
      </c>
      <c r="E317" s="2">
        <v>3.95</v>
      </c>
      <c r="F317" s="2">
        <v>85.24</v>
      </c>
      <c r="G317" t="s">
        <v>397</v>
      </c>
      <c r="H317">
        <f ca="1">IF(85.24&lt;&gt;85.24,0,0)</f>
        <v>0</v>
      </c>
      <c r="I317" t="s">
        <v>14</v>
      </c>
      <c r="J317" t="s">
        <v>14</v>
      </c>
    </row>
    <row r="318" spans="1:10">
      <c r="A318" t="s">
        <v>433</v>
      </c>
      <c r="B318" t="s">
        <v>395</v>
      </c>
      <c r="C318" t="s">
        <v>411</v>
      </c>
      <c r="D318" s="1">
        <v>21.49</v>
      </c>
      <c r="E318" s="2">
        <v>4.3</v>
      </c>
      <c r="F318" s="2">
        <v>92.41</v>
      </c>
      <c r="G318" t="s">
        <v>397</v>
      </c>
      <c r="H318">
        <f ca="1">IF(92.41&lt;&gt;92.41,0,0)</f>
        <v>0</v>
      </c>
      <c r="I318" t="s">
        <v>14</v>
      </c>
      <c r="J318" t="s">
        <v>14</v>
      </c>
    </row>
    <row r="319" spans="1:10">
      <c r="A319" t="s">
        <v>434</v>
      </c>
      <c r="B319" t="s">
        <v>395</v>
      </c>
      <c r="C319" t="s">
        <v>423</v>
      </c>
      <c r="D319" s="1">
        <v>21.56</v>
      </c>
      <c r="E319" s="2">
        <v>3.1</v>
      </c>
      <c r="F319" s="2">
        <v>66.84</v>
      </c>
      <c r="G319" t="s">
        <v>397</v>
      </c>
      <c r="H319">
        <f ca="1">IF(66.84&lt;&gt;66.84,0,0)</f>
        <v>0</v>
      </c>
      <c r="I319" t="s">
        <v>14</v>
      </c>
      <c r="J319" t="s">
        <v>14</v>
      </c>
    </row>
    <row r="320" spans="1:10">
      <c r="A320" t="s">
        <v>435</v>
      </c>
      <c r="B320" t="s">
        <v>395</v>
      </c>
      <c r="C320" t="s">
        <v>429</v>
      </c>
      <c r="D320" s="1">
        <v>21.58</v>
      </c>
      <c r="E320" s="2">
        <v>3.45</v>
      </c>
      <c r="F320" s="2">
        <v>74.45</v>
      </c>
      <c r="G320" t="s">
        <v>397</v>
      </c>
      <c r="H320">
        <f ca="1">IF(74.45&lt;&gt;74.45,0,0)</f>
        <v>0</v>
      </c>
      <c r="I320" t="s">
        <v>14</v>
      </c>
      <c r="J320" t="s">
        <v>14</v>
      </c>
    </row>
    <row r="321" spans="1:10">
      <c r="A321" t="s">
        <v>436</v>
      </c>
      <c r="B321" t="s">
        <v>395</v>
      </c>
      <c r="C321" t="s">
        <v>437</v>
      </c>
      <c r="D321" s="1">
        <v>21.49</v>
      </c>
      <c r="E321" s="2">
        <v>4.3</v>
      </c>
      <c r="F321" s="2">
        <v>92.41</v>
      </c>
      <c r="G321" t="s">
        <v>397</v>
      </c>
      <c r="H321">
        <f ca="1">IF(92.41&lt;&gt;92.41,0,0)</f>
        <v>0</v>
      </c>
      <c r="I321" t="s">
        <v>14</v>
      </c>
      <c r="J321" t="s">
        <v>14</v>
      </c>
    </row>
    <row r="322" spans="1:10">
      <c r="A322" t="s">
        <v>438</v>
      </c>
      <c r="B322" t="s">
        <v>395</v>
      </c>
      <c r="C322" t="s">
        <v>429</v>
      </c>
      <c r="D322" s="1">
        <v>21.55</v>
      </c>
      <c r="E322" s="2">
        <v>3.45</v>
      </c>
      <c r="F322" s="2">
        <v>74.35</v>
      </c>
      <c r="G322" t="s">
        <v>397</v>
      </c>
      <c r="H322">
        <f ca="1">IF(74.35&lt;&gt;74.35,0,0)</f>
        <v>0</v>
      </c>
      <c r="I322" t="s">
        <v>14</v>
      </c>
      <c r="J322" t="s">
        <v>14</v>
      </c>
    </row>
    <row r="323" spans="1:10">
      <c r="A323" t="s">
        <v>439</v>
      </c>
      <c r="B323" t="s">
        <v>395</v>
      </c>
      <c r="C323" t="s">
        <v>415</v>
      </c>
      <c r="D323" s="1">
        <v>21.54</v>
      </c>
      <c r="E323" s="2">
        <v>3.95</v>
      </c>
      <c r="F323" s="2">
        <v>85.08</v>
      </c>
      <c r="G323" t="s">
        <v>397</v>
      </c>
      <c r="H323">
        <f ca="1">IF(85.08&lt;&gt;85.08,0,0)</f>
        <v>0</v>
      </c>
      <c r="I323" t="s">
        <v>14</v>
      </c>
      <c r="J323" t="s">
        <v>14</v>
      </c>
    </row>
    <row r="324" spans="1:10">
      <c r="A324" t="s">
        <v>440</v>
      </c>
      <c r="B324" t="s">
        <v>395</v>
      </c>
      <c r="C324" t="s">
        <v>411</v>
      </c>
      <c r="D324" s="1">
        <v>21.52</v>
      </c>
      <c r="E324" s="2">
        <v>4.3</v>
      </c>
      <c r="F324" s="2">
        <v>92.54</v>
      </c>
      <c r="G324" t="s">
        <v>397</v>
      </c>
      <c r="H324">
        <f ca="1">IF(92.54&lt;&gt;92.54,0,0)</f>
        <v>0</v>
      </c>
      <c r="I324" t="s">
        <v>14</v>
      </c>
      <c r="J324" t="s">
        <v>14</v>
      </c>
    </row>
    <row r="325" spans="1:10">
      <c r="A325" t="s">
        <v>441</v>
      </c>
      <c r="B325" t="s">
        <v>395</v>
      </c>
      <c r="C325" t="s">
        <v>401</v>
      </c>
      <c r="D325" s="1">
        <v>21.52</v>
      </c>
      <c r="E325" s="2">
        <v>3.95</v>
      </c>
      <c r="F325" s="2">
        <v>85</v>
      </c>
      <c r="G325" t="s">
        <v>397</v>
      </c>
      <c r="H325">
        <f ca="1">IF(85&lt;&gt;85,0,0)</f>
        <v>0</v>
      </c>
      <c r="I325" t="s">
        <v>14</v>
      </c>
      <c r="J325" t="s">
        <v>14</v>
      </c>
    </row>
    <row r="326" spans="1:10">
      <c r="A326" t="s">
        <v>442</v>
      </c>
      <c r="B326" t="s">
        <v>395</v>
      </c>
      <c r="C326" t="s">
        <v>423</v>
      </c>
      <c r="D326" s="1">
        <v>21.59</v>
      </c>
      <c r="E326" s="2">
        <v>3.1</v>
      </c>
      <c r="F326" s="2">
        <v>66.93</v>
      </c>
      <c r="G326" t="s">
        <v>397</v>
      </c>
      <c r="H326">
        <f ca="1">IF(66.93&lt;&gt;66.93,0,0)</f>
        <v>0</v>
      </c>
      <c r="I326" t="s">
        <v>14</v>
      </c>
      <c r="J326" t="s">
        <v>14</v>
      </c>
    </row>
    <row r="327" spans="1:10">
      <c r="A327" t="s">
        <v>443</v>
      </c>
      <c r="B327" t="s">
        <v>395</v>
      </c>
      <c r="C327" t="s">
        <v>429</v>
      </c>
      <c r="D327" s="1">
        <v>21.56</v>
      </c>
      <c r="E327" s="2">
        <v>3.45</v>
      </c>
      <c r="F327" s="2">
        <v>74.38</v>
      </c>
      <c r="G327" t="s">
        <v>397</v>
      </c>
      <c r="H327">
        <f ca="1">IF(74.38&lt;&gt;74.38,0,0)</f>
        <v>0</v>
      </c>
      <c r="I327" t="s">
        <v>14</v>
      </c>
      <c r="J327" t="s">
        <v>14</v>
      </c>
    </row>
    <row r="328" spans="1:10">
      <c r="A328" t="s">
        <v>444</v>
      </c>
      <c r="B328" t="s">
        <v>395</v>
      </c>
      <c r="C328" t="s">
        <v>401</v>
      </c>
      <c r="D328" s="1">
        <v>21.58</v>
      </c>
      <c r="E328" s="2">
        <v>3.95</v>
      </c>
      <c r="F328" s="2">
        <v>85.24</v>
      </c>
      <c r="G328" t="s">
        <v>397</v>
      </c>
      <c r="H328">
        <f ca="1">IF(85.24&lt;&gt;85.24,0,0)</f>
        <v>0</v>
      </c>
      <c r="I328" t="s">
        <v>14</v>
      </c>
      <c r="J328" t="s">
        <v>14</v>
      </c>
    </row>
    <row r="329" spans="1:10">
      <c r="A329" t="s">
        <v>445</v>
      </c>
      <c r="B329" t="s">
        <v>395</v>
      </c>
      <c r="C329" t="s">
        <v>403</v>
      </c>
      <c r="D329" s="1">
        <v>21.51</v>
      </c>
      <c r="E329" s="2">
        <v>3.95</v>
      </c>
      <c r="F329" s="2">
        <v>84.96</v>
      </c>
      <c r="G329" t="s">
        <v>397</v>
      </c>
      <c r="H329">
        <f ca="1">IF(84.96&lt;&gt;84.96,0,0)</f>
        <v>0</v>
      </c>
      <c r="I329" t="s">
        <v>14</v>
      </c>
      <c r="J329" t="s">
        <v>14</v>
      </c>
    </row>
    <row r="330" spans="1:10">
      <c r="A330" t="s">
        <v>446</v>
      </c>
      <c r="B330" t="s">
        <v>395</v>
      </c>
      <c r="C330" t="s">
        <v>419</v>
      </c>
      <c r="D330" s="1">
        <v>21.51</v>
      </c>
      <c r="E330" s="2">
        <v>4.7</v>
      </c>
      <c r="F330" s="2">
        <v>101.1</v>
      </c>
      <c r="G330" t="s">
        <v>397</v>
      </c>
      <c r="H330">
        <f ca="1">IF(101.1&lt;&gt;101.1,0,0)</f>
        <v>0</v>
      </c>
      <c r="I330" t="s">
        <v>14</v>
      </c>
      <c r="J330" t="s">
        <v>14</v>
      </c>
    </row>
    <row r="331" spans="1:10">
      <c r="A331" t="s">
        <v>447</v>
      </c>
      <c r="B331" t="s">
        <v>395</v>
      </c>
      <c r="C331" t="s">
        <v>429</v>
      </c>
      <c r="D331" s="1">
        <v>21.57</v>
      </c>
      <c r="E331" s="2">
        <v>3.45</v>
      </c>
      <c r="F331" s="2">
        <v>74.42</v>
      </c>
      <c r="G331" t="s">
        <v>397</v>
      </c>
      <c r="H331">
        <f ca="1">IF(74.42&lt;&gt;74.42,0,0)</f>
        <v>0</v>
      </c>
      <c r="I331" t="s">
        <v>14</v>
      </c>
      <c r="J331" t="s">
        <v>14</v>
      </c>
    </row>
    <row r="332" spans="1:10">
      <c r="A332" t="s">
        <v>448</v>
      </c>
      <c r="B332" t="s">
        <v>395</v>
      </c>
      <c r="C332" t="s">
        <v>429</v>
      </c>
      <c r="D332" s="1">
        <v>21.5</v>
      </c>
      <c r="E332" s="2">
        <v>3.45</v>
      </c>
      <c r="F332" s="2">
        <v>74.18</v>
      </c>
      <c r="G332" t="s">
        <v>397</v>
      </c>
      <c r="H332">
        <f ca="1">IF(74.18&lt;&gt;74.18,0,0)</f>
        <v>0</v>
      </c>
      <c r="I332" t="s">
        <v>14</v>
      </c>
      <c r="J332" t="s">
        <v>14</v>
      </c>
    </row>
    <row r="333" spans="1:10">
      <c r="A333" t="s">
        <v>449</v>
      </c>
      <c r="B333" t="s">
        <v>395</v>
      </c>
      <c r="C333" t="s">
        <v>401</v>
      </c>
      <c r="D333" s="1">
        <v>21.51</v>
      </c>
      <c r="E333" s="2">
        <v>3.95</v>
      </c>
      <c r="F333" s="2">
        <v>84.96</v>
      </c>
      <c r="G333" t="s">
        <v>397</v>
      </c>
      <c r="H333">
        <f ca="1">IF(84.96&lt;&gt;84.96,0,0)</f>
        <v>0</v>
      </c>
      <c r="I333" t="s">
        <v>14</v>
      </c>
      <c r="J333" t="s">
        <v>14</v>
      </c>
    </row>
    <row r="334" spans="1:10">
      <c r="A334" t="s">
        <v>450</v>
      </c>
      <c r="B334" t="s">
        <v>395</v>
      </c>
      <c r="C334" t="s">
        <v>403</v>
      </c>
      <c r="D334" s="1">
        <v>21.51</v>
      </c>
      <c r="E334" s="2">
        <v>3.95</v>
      </c>
      <c r="F334" s="2">
        <v>84.96</v>
      </c>
      <c r="G334" t="s">
        <v>397</v>
      </c>
      <c r="H334">
        <f ca="1">IF(84.96&lt;&gt;84.96,0,0)</f>
        <v>0</v>
      </c>
      <c r="I334" t="s">
        <v>14</v>
      </c>
      <c r="J334" t="s">
        <v>14</v>
      </c>
    </row>
    <row r="335" spans="1:10">
      <c r="A335" t="s">
        <v>451</v>
      </c>
      <c r="B335" t="s">
        <v>395</v>
      </c>
      <c r="C335" t="s">
        <v>423</v>
      </c>
      <c r="D335" s="1">
        <v>21.57</v>
      </c>
      <c r="E335" s="2">
        <v>3.1</v>
      </c>
      <c r="F335" s="2">
        <v>66.87</v>
      </c>
      <c r="G335" t="s">
        <v>397</v>
      </c>
      <c r="H335">
        <f ca="1">IF(66.87&lt;&gt;66.87,0,0)</f>
        <v>0</v>
      </c>
      <c r="I335" t="s">
        <v>14</v>
      </c>
      <c r="J335" t="s">
        <v>14</v>
      </c>
    </row>
    <row r="336" spans="1:10">
      <c r="A336" t="s">
        <v>452</v>
      </c>
      <c r="B336" t="s">
        <v>395</v>
      </c>
      <c r="C336" t="s">
        <v>403</v>
      </c>
      <c r="D336" s="1">
        <v>21.43</v>
      </c>
      <c r="E336" s="2">
        <v>3.95</v>
      </c>
      <c r="F336" s="2">
        <v>84.65</v>
      </c>
      <c r="G336" t="s">
        <v>397</v>
      </c>
      <c r="H336">
        <f ca="1">IF(84.65&lt;&gt;84.65,0,0)</f>
        <v>0</v>
      </c>
      <c r="I336" t="s">
        <v>14</v>
      </c>
      <c r="J336" t="s">
        <v>14</v>
      </c>
    </row>
    <row r="337" spans="1:10">
      <c r="A337" t="s">
        <v>453</v>
      </c>
      <c r="B337" t="s">
        <v>395</v>
      </c>
      <c r="C337" t="s">
        <v>419</v>
      </c>
      <c r="D337" s="1">
        <v>21.5</v>
      </c>
      <c r="E337" s="2">
        <v>4.7</v>
      </c>
      <c r="F337" s="2">
        <v>101.05</v>
      </c>
      <c r="G337" t="s">
        <v>397</v>
      </c>
      <c r="H337">
        <f ca="1">IF(101.05&lt;&gt;101.05,0,0)</f>
        <v>0</v>
      </c>
      <c r="I337" t="s">
        <v>14</v>
      </c>
      <c r="J337" t="s">
        <v>14</v>
      </c>
    </row>
    <row r="338" spans="1:10">
      <c r="A338" t="s">
        <v>454</v>
      </c>
      <c r="B338" t="s">
        <v>395</v>
      </c>
      <c r="C338" t="s">
        <v>423</v>
      </c>
      <c r="D338" s="1">
        <v>21.58</v>
      </c>
      <c r="E338" s="2">
        <v>3.1</v>
      </c>
      <c r="F338" s="2">
        <v>66.9</v>
      </c>
      <c r="G338" t="s">
        <v>397</v>
      </c>
      <c r="H338">
        <f ca="1">IF(66.9&lt;&gt;66.9,0,0)</f>
        <v>0</v>
      </c>
      <c r="I338" t="s">
        <v>14</v>
      </c>
      <c r="J338" t="s">
        <v>14</v>
      </c>
    </row>
    <row r="339" spans="1:10">
      <c r="A339" t="s">
        <v>455</v>
      </c>
      <c r="B339" t="s">
        <v>395</v>
      </c>
      <c r="C339" t="s">
        <v>403</v>
      </c>
      <c r="D339" s="1">
        <v>21.49</v>
      </c>
      <c r="E339" s="2">
        <v>3.95</v>
      </c>
      <c r="F339" s="2">
        <v>84.89</v>
      </c>
      <c r="G339" t="s">
        <v>397</v>
      </c>
      <c r="H339">
        <f ca="1">IF(84.89&lt;&gt;84.89,0,0)</f>
        <v>0</v>
      </c>
      <c r="I339" t="s">
        <v>14</v>
      </c>
      <c r="J339" t="s">
        <v>14</v>
      </c>
    </row>
    <row r="340" spans="1:10">
      <c r="A340" t="s">
        <v>456</v>
      </c>
      <c r="B340" t="s">
        <v>395</v>
      </c>
      <c r="C340" t="s">
        <v>423</v>
      </c>
      <c r="D340" s="1">
        <v>21.45</v>
      </c>
      <c r="E340" s="2">
        <v>3.1</v>
      </c>
      <c r="F340" s="2">
        <v>66.5</v>
      </c>
      <c r="G340" t="s">
        <v>397</v>
      </c>
      <c r="H340">
        <f ca="1">IF(66.5&lt;&gt;66.5,0,0)</f>
        <v>0</v>
      </c>
      <c r="I340" t="s">
        <v>14</v>
      </c>
      <c r="J340" t="s">
        <v>14</v>
      </c>
    </row>
    <row r="341" spans="1:10">
      <c r="A341" t="s">
        <v>457</v>
      </c>
      <c r="B341" t="s">
        <v>395</v>
      </c>
      <c r="C341" t="s">
        <v>458</v>
      </c>
      <c r="D341" s="1">
        <v>21.52</v>
      </c>
      <c r="E341" s="2">
        <v>3.85</v>
      </c>
      <c r="F341" s="2">
        <v>82.85</v>
      </c>
      <c r="G341" t="s">
        <v>397</v>
      </c>
      <c r="H341">
        <f ca="1">IF(82.85&lt;&gt;82.85,0,0)</f>
        <v>0</v>
      </c>
      <c r="I341" t="s">
        <v>14</v>
      </c>
      <c r="J341" t="s">
        <v>14</v>
      </c>
    </row>
    <row r="342" spans="1:10">
      <c r="A342" t="s">
        <v>459</v>
      </c>
      <c r="B342" t="s">
        <v>395</v>
      </c>
      <c r="C342" t="s">
        <v>401</v>
      </c>
      <c r="D342" s="1">
        <v>21.53</v>
      </c>
      <c r="E342" s="2">
        <v>3.95</v>
      </c>
      <c r="F342" s="2">
        <v>85.04</v>
      </c>
      <c r="G342" t="s">
        <v>397</v>
      </c>
      <c r="H342">
        <f ca="1">IF(85.04&lt;&gt;85.04,0,0)</f>
        <v>0</v>
      </c>
      <c r="I342" t="s">
        <v>14</v>
      </c>
      <c r="J342" t="s">
        <v>14</v>
      </c>
    </row>
    <row r="343" spans="1:10">
      <c r="A343" t="s">
        <v>460</v>
      </c>
      <c r="B343" t="s">
        <v>395</v>
      </c>
      <c r="C343" t="s">
        <v>423</v>
      </c>
      <c r="D343" s="1">
        <v>21.57</v>
      </c>
      <c r="E343" s="2">
        <v>3.1</v>
      </c>
      <c r="F343" s="2">
        <v>66.87</v>
      </c>
      <c r="G343" t="s">
        <v>397</v>
      </c>
      <c r="H343">
        <f ca="1">IF(66.87&lt;&gt;66.87,0,0)</f>
        <v>0</v>
      </c>
      <c r="I343" t="s">
        <v>14</v>
      </c>
      <c r="J343" t="s">
        <v>14</v>
      </c>
    </row>
    <row r="344" spans="1:10">
      <c r="A344" t="s">
        <v>461</v>
      </c>
      <c r="B344" t="s">
        <v>395</v>
      </c>
      <c r="C344" t="s">
        <v>423</v>
      </c>
      <c r="D344" s="1">
        <v>21.56</v>
      </c>
      <c r="E344" s="2">
        <v>3.1</v>
      </c>
      <c r="F344" s="2">
        <v>66.84</v>
      </c>
      <c r="G344" t="s">
        <v>397</v>
      </c>
      <c r="H344">
        <f ca="1">IF(66.84&lt;&gt;66.84,0,0)</f>
        <v>0</v>
      </c>
      <c r="I344" t="s">
        <v>14</v>
      </c>
      <c r="J344" t="s">
        <v>14</v>
      </c>
    </row>
    <row r="345" spans="1:10">
      <c r="A345" t="s">
        <v>462</v>
      </c>
      <c r="B345" t="s">
        <v>395</v>
      </c>
      <c r="C345" t="s">
        <v>463</v>
      </c>
      <c r="D345" s="1">
        <v>21.5</v>
      </c>
      <c r="E345" s="2">
        <v>3.45</v>
      </c>
      <c r="F345" s="2">
        <v>74.18</v>
      </c>
      <c r="G345" t="s">
        <v>397</v>
      </c>
      <c r="H345">
        <f ca="1">IF(74.18&lt;&gt;74.18,0,0)</f>
        <v>0</v>
      </c>
      <c r="I345" t="s">
        <v>14</v>
      </c>
      <c r="J345" t="s">
        <v>14</v>
      </c>
    </row>
    <row r="346" spans="1:10">
      <c r="A346" t="s">
        <v>464</v>
      </c>
      <c r="B346" t="s">
        <v>395</v>
      </c>
      <c r="C346" t="s">
        <v>419</v>
      </c>
      <c r="D346" s="1">
        <v>21.44</v>
      </c>
      <c r="E346" s="2">
        <v>4.7</v>
      </c>
      <c r="F346" s="2">
        <v>100.77</v>
      </c>
      <c r="G346" t="s">
        <v>397</v>
      </c>
      <c r="H346">
        <f ca="1">IF(100.77&lt;&gt;100.77,0,0)</f>
        <v>0</v>
      </c>
      <c r="I346" t="s">
        <v>14</v>
      </c>
      <c r="J346" t="s">
        <v>14</v>
      </c>
    </row>
    <row r="347" spans="1:10">
      <c r="A347" t="s">
        <v>465</v>
      </c>
      <c r="B347" t="s">
        <v>466</v>
      </c>
      <c r="C347" t="s">
        <v>467</v>
      </c>
      <c r="D347" s="1">
        <v>17.43</v>
      </c>
      <c r="E347" s="2">
        <v>5.45</v>
      </c>
      <c r="F347" s="2">
        <v>94.99</v>
      </c>
      <c r="G347" t="s">
        <v>468</v>
      </c>
      <c r="H347">
        <f ca="1">IF(94.99&lt;&gt;94.99,0,0)</f>
        <v>0</v>
      </c>
      <c r="I347" t="s">
        <v>14</v>
      </c>
      <c r="J347" t="s">
        <v>14</v>
      </c>
    </row>
    <row r="348" spans="1:10">
      <c r="A348" t="s">
        <v>469</v>
      </c>
      <c r="B348" t="s">
        <v>466</v>
      </c>
      <c r="C348" t="s">
        <v>399</v>
      </c>
      <c r="D348" s="1">
        <v>17.48</v>
      </c>
      <c r="E348" s="2">
        <v>4.7</v>
      </c>
      <c r="F348" s="2">
        <v>82.16</v>
      </c>
      <c r="G348" t="s">
        <v>468</v>
      </c>
      <c r="H348">
        <f ca="1">IF(82.16&lt;&gt;82.16,0,0)</f>
        <v>0</v>
      </c>
      <c r="I348" t="s">
        <v>14</v>
      </c>
      <c r="J348" t="s">
        <v>14</v>
      </c>
    </row>
    <row r="349" spans="1:10">
      <c r="A349" t="s">
        <v>470</v>
      </c>
      <c r="B349" t="s">
        <v>466</v>
      </c>
      <c r="C349" t="s">
        <v>399</v>
      </c>
      <c r="D349" s="1">
        <v>17.57</v>
      </c>
      <c r="E349" s="2">
        <v>4.7</v>
      </c>
      <c r="F349" s="2">
        <v>82.58</v>
      </c>
      <c r="G349" t="s">
        <v>468</v>
      </c>
      <c r="H349">
        <f ca="1">IF(82.58&lt;&gt;82.58,0,0)</f>
        <v>0</v>
      </c>
      <c r="I349" t="s">
        <v>14</v>
      </c>
      <c r="J349" t="s">
        <v>14</v>
      </c>
    </row>
    <row r="350" spans="1:10">
      <c r="A350" t="s">
        <v>471</v>
      </c>
      <c r="B350" t="s">
        <v>466</v>
      </c>
      <c r="C350" t="s">
        <v>399</v>
      </c>
      <c r="D350" s="1">
        <v>17.43</v>
      </c>
      <c r="E350" s="2">
        <v>4.7</v>
      </c>
      <c r="F350" s="2">
        <v>81.92</v>
      </c>
      <c r="G350" t="s">
        <v>468</v>
      </c>
      <c r="H350">
        <f ca="1">IF(81.92&lt;&gt;81.92,0,0)</f>
        <v>0</v>
      </c>
      <c r="I350" t="s">
        <v>14</v>
      </c>
      <c r="J350" t="s">
        <v>14</v>
      </c>
    </row>
    <row r="351" spans="1:10">
      <c r="A351" t="s">
        <v>472</v>
      </c>
      <c r="B351" t="s">
        <v>466</v>
      </c>
      <c r="C351" t="s">
        <v>473</v>
      </c>
      <c r="D351" s="1">
        <v>17.53</v>
      </c>
      <c r="E351" s="2">
        <v>3.95</v>
      </c>
      <c r="F351" s="2">
        <v>69.24</v>
      </c>
      <c r="G351" t="s">
        <v>468</v>
      </c>
      <c r="H351">
        <f ca="1">IF(69.24&lt;&gt;69.24,0,0)</f>
        <v>0</v>
      </c>
      <c r="I351" t="s">
        <v>14</v>
      </c>
      <c r="J351" t="s">
        <v>14</v>
      </c>
    </row>
    <row r="352" spans="1:10">
      <c r="A352" t="s">
        <v>474</v>
      </c>
      <c r="B352" t="s">
        <v>466</v>
      </c>
      <c r="C352" t="s">
        <v>399</v>
      </c>
      <c r="D352" s="1">
        <v>17.44</v>
      </c>
      <c r="E352" s="2">
        <v>4.7</v>
      </c>
      <c r="F352" s="2">
        <v>81.97</v>
      </c>
      <c r="G352" t="s">
        <v>468</v>
      </c>
      <c r="H352">
        <f ca="1">IF(81.97&lt;&gt;81.97,0,0)</f>
        <v>0</v>
      </c>
      <c r="I352" t="s">
        <v>14</v>
      </c>
      <c r="J352" t="s">
        <v>14</v>
      </c>
    </row>
    <row r="353" spans="1:10">
      <c r="A353" t="s">
        <v>475</v>
      </c>
      <c r="B353" t="s">
        <v>466</v>
      </c>
      <c r="C353" t="s">
        <v>399</v>
      </c>
      <c r="D353" s="1">
        <v>17.42</v>
      </c>
      <c r="E353" s="2">
        <v>4.7</v>
      </c>
      <c r="F353" s="2">
        <v>81.87</v>
      </c>
      <c r="G353" t="s">
        <v>468</v>
      </c>
      <c r="H353">
        <f ca="1">IF(81.87&lt;&gt;81.87,0,0)</f>
        <v>0</v>
      </c>
      <c r="I353" t="s">
        <v>14</v>
      </c>
      <c r="J353" t="s">
        <v>14</v>
      </c>
    </row>
    <row r="354" spans="1:10">
      <c r="A354" t="s">
        <v>476</v>
      </c>
      <c r="B354" t="s">
        <v>466</v>
      </c>
      <c r="C354" t="s">
        <v>399</v>
      </c>
      <c r="D354" s="1">
        <v>17.43</v>
      </c>
      <c r="E354" s="2">
        <v>4.7</v>
      </c>
      <c r="F354" s="2">
        <v>81.92</v>
      </c>
      <c r="G354" t="s">
        <v>468</v>
      </c>
      <c r="H354">
        <f ca="1">IF(81.92&lt;&gt;81.92,0,0)</f>
        <v>0</v>
      </c>
      <c r="I354" t="s">
        <v>14</v>
      </c>
      <c r="J354" t="s">
        <v>14</v>
      </c>
    </row>
    <row r="355" spans="1:10">
      <c r="A355" t="s">
        <v>477</v>
      </c>
      <c r="B355" t="s">
        <v>466</v>
      </c>
      <c r="C355" t="s">
        <v>478</v>
      </c>
      <c r="D355" s="1">
        <v>17.46</v>
      </c>
      <c r="E355" s="2">
        <v>4.7</v>
      </c>
      <c r="F355" s="2">
        <v>82.06</v>
      </c>
      <c r="G355" t="s">
        <v>468</v>
      </c>
      <c r="H355">
        <f ca="1">IF(82.06&lt;&gt;82.06,0,0)</f>
        <v>0</v>
      </c>
      <c r="I355" t="s">
        <v>14</v>
      </c>
      <c r="J355" t="s">
        <v>14</v>
      </c>
    </row>
    <row r="356" spans="1:10">
      <c r="A356" t="s">
        <v>479</v>
      </c>
      <c r="B356" t="s">
        <v>466</v>
      </c>
      <c r="C356" t="s">
        <v>399</v>
      </c>
      <c r="D356" s="1">
        <v>17.43</v>
      </c>
      <c r="E356" s="2">
        <v>4.7</v>
      </c>
      <c r="F356" s="2">
        <v>81.92</v>
      </c>
      <c r="G356" t="s">
        <v>468</v>
      </c>
      <c r="H356">
        <f ca="1">IF(81.92&lt;&gt;81.92,0,0)</f>
        <v>0</v>
      </c>
      <c r="I356" t="s">
        <v>14</v>
      </c>
      <c r="J356" t="s">
        <v>14</v>
      </c>
    </row>
    <row r="357" spans="1:10">
      <c r="A357" t="s">
        <v>480</v>
      </c>
      <c r="B357" t="s">
        <v>466</v>
      </c>
      <c r="C357" t="s">
        <v>399</v>
      </c>
      <c r="D357" s="1">
        <v>17.39</v>
      </c>
      <c r="E357" s="2">
        <v>4.7</v>
      </c>
      <c r="F357" s="2">
        <v>81.73</v>
      </c>
      <c r="G357" t="s">
        <v>468</v>
      </c>
      <c r="H357">
        <f ca="1">IF(81.73&lt;&gt;81.73,0,0)</f>
        <v>0</v>
      </c>
      <c r="I357" t="s">
        <v>14</v>
      </c>
      <c r="J357" t="s">
        <v>14</v>
      </c>
    </row>
    <row r="358" spans="1:10">
      <c r="A358" t="s">
        <v>481</v>
      </c>
      <c r="B358" t="s">
        <v>466</v>
      </c>
      <c r="C358" t="s">
        <v>478</v>
      </c>
      <c r="D358" s="1">
        <v>17.45</v>
      </c>
      <c r="E358" s="2">
        <v>4.7</v>
      </c>
      <c r="F358" s="2">
        <v>82.02</v>
      </c>
      <c r="G358" t="s">
        <v>468</v>
      </c>
      <c r="H358">
        <f ca="1">IF(82.02&lt;&gt;82.02,0,0)</f>
        <v>0</v>
      </c>
      <c r="I358" t="s">
        <v>14</v>
      </c>
      <c r="J358" t="s">
        <v>14</v>
      </c>
    </row>
    <row r="359" spans="1:10">
      <c r="A359" t="s">
        <v>482</v>
      </c>
      <c r="B359" t="s">
        <v>466</v>
      </c>
      <c r="C359" t="s">
        <v>483</v>
      </c>
      <c r="D359" s="1">
        <v>17.46</v>
      </c>
      <c r="E359" s="2">
        <v>4.15</v>
      </c>
      <c r="F359" s="2">
        <v>72.46</v>
      </c>
      <c r="G359" t="s">
        <v>468</v>
      </c>
      <c r="H359">
        <f ca="1">IF(72.46&lt;&gt;72.46,0,0)</f>
        <v>0</v>
      </c>
      <c r="I359" t="s">
        <v>14</v>
      </c>
      <c r="J359" t="s">
        <v>14</v>
      </c>
    </row>
    <row r="360" spans="1:10">
      <c r="A360" t="s">
        <v>484</v>
      </c>
      <c r="B360" t="s">
        <v>466</v>
      </c>
      <c r="C360" t="s">
        <v>399</v>
      </c>
      <c r="D360" s="1">
        <v>17.5</v>
      </c>
      <c r="E360" s="2">
        <v>4.7</v>
      </c>
      <c r="F360" s="2">
        <v>82.25</v>
      </c>
      <c r="G360" t="s">
        <v>468</v>
      </c>
      <c r="H360">
        <f ca="1">IF(82.25&lt;&gt;82.25,0,0)</f>
        <v>0</v>
      </c>
      <c r="I360" t="s">
        <v>14</v>
      </c>
      <c r="J360" t="s">
        <v>14</v>
      </c>
    </row>
    <row r="361" spans="1:10">
      <c r="A361" t="s">
        <v>485</v>
      </c>
      <c r="B361" t="s">
        <v>466</v>
      </c>
      <c r="C361" t="s">
        <v>486</v>
      </c>
      <c r="D361" s="1">
        <v>17.46</v>
      </c>
      <c r="E361" s="2">
        <v>4.3</v>
      </c>
      <c r="F361" s="2">
        <v>75.08</v>
      </c>
      <c r="G361" t="s">
        <v>468</v>
      </c>
      <c r="H361">
        <f ca="1">IF(75.08&lt;&gt;75.08,0,0)</f>
        <v>0</v>
      </c>
      <c r="I361" t="s">
        <v>14</v>
      </c>
      <c r="J361" t="s">
        <v>14</v>
      </c>
    </row>
    <row r="362" spans="1:10">
      <c r="A362" t="s">
        <v>487</v>
      </c>
      <c r="B362" t="s">
        <v>466</v>
      </c>
      <c r="C362" t="s">
        <v>396</v>
      </c>
      <c r="D362" s="1">
        <v>17.47</v>
      </c>
      <c r="E362" s="2">
        <v>5.2</v>
      </c>
      <c r="F362" s="2">
        <v>90.84</v>
      </c>
      <c r="G362" t="s">
        <v>468</v>
      </c>
      <c r="H362">
        <f ca="1">IF(90.84&lt;&gt;90.84,0,0)</f>
        <v>0</v>
      </c>
      <c r="I362" t="s">
        <v>14</v>
      </c>
      <c r="J362" t="s">
        <v>14</v>
      </c>
    </row>
    <row r="363" spans="1:10">
      <c r="A363" t="s">
        <v>488</v>
      </c>
      <c r="B363" t="s">
        <v>466</v>
      </c>
      <c r="C363" t="s">
        <v>411</v>
      </c>
      <c r="D363" s="1">
        <v>18.4</v>
      </c>
      <c r="E363" s="2">
        <v>4.3</v>
      </c>
      <c r="F363" s="2">
        <v>79.12</v>
      </c>
      <c r="G363" t="s">
        <v>468</v>
      </c>
      <c r="H363">
        <f ca="1">IF(79.12&lt;&gt;79.12,0,0)</f>
        <v>0</v>
      </c>
      <c r="I363" t="s">
        <v>14</v>
      </c>
      <c r="J363" t="s">
        <v>14</v>
      </c>
    </row>
    <row r="364" spans="1:10">
      <c r="A364" t="s">
        <v>489</v>
      </c>
      <c r="B364" t="s">
        <v>466</v>
      </c>
      <c r="C364" t="s">
        <v>401</v>
      </c>
      <c r="D364" s="1">
        <v>18.38</v>
      </c>
      <c r="E364" s="2">
        <v>3.95</v>
      </c>
      <c r="F364" s="2">
        <v>72.6</v>
      </c>
      <c r="G364" t="s">
        <v>468</v>
      </c>
      <c r="H364">
        <f ca="1">IF(72.6&lt;&gt;72.6,0,0)</f>
        <v>0</v>
      </c>
      <c r="I364" t="s">
        <v>14</v>
      </c>
      <c r="J364" t="s">
        <v>14</v>
      </c>
    </row>
    <row r="365" spans="1:10">
      <c r="A365" t="s">
        <v>490</v>
      </c>
      <c r="B365" t="s">
        <v>466</v>
      </c>
      <c r="C365" t="s">
        <v>491</v>
      </c>
      <c r="D365" s="1">
        <v>18.36</v>
      </c>
      <c r="E365" s="2">
        <v>3.95</v>
      </c>
      <c r="F365" s="2">
        <v>72.52</v>
      </c>
      <c r="G365" t="s">
        <v>468</v>
      </c>
      <c r="H365">
        <f ca="1">IF(72.52&lt;&gt;72.52,0,0)</f>
        <v>0</v>
      </c>
      <c r="I365" t="s">
        <v>14</v>
      </c>
      <c r="J365" t="s">
        <v>14</v>
      </c>
    </row>
    <row r="366" spans="1:10">
      <c r="A366" t="s">
        <v>492</v>
      </c>
      <c r="B366" t="s">
        <v>466</v>
      </c>
      <c r="C366" t="s">
        <v>458</v>
      </c>
      <c r="D366" s="1">
        <v>18.45</v>
      </c>
      <c r="E366" s="2">
        <v>3.85</v>
      </c>
      <c r="F366" s="2">
        <v>71.03</v>
      </c>
      <c r="G366" t="s">
        <v>468</v>
      </c>
      <c r="H366">
        <f ca="1">IF(71.03&lt;&gt;71.03,0,0)</f>
        <v>0</v>
      </c>
      <c r="I366" t="s">
        <v>14</v>
      </c>
      <c r="J366" t="s">
        <v>14</v>
      </c>
    </row>
    <row r="367" spans="1:10">
      <c r="A367" t="s">
        <v>493</v>
      </c>
      <c r="B367" t="s">
        <v>466</v>
      </c>
      <c r="C367" t="s">
        <v>494</v>
      </c>
      <c r="D367" s="1">
        <v>18.44</v>
      </c>
      <c r="E367" s="2">
        <v>4.15</v>
      </c>
      <c r="F367" s="2">
        <v>76.53</v>
      </c>
      <c r="G367" t="s">
        <v>468</v>
      </c>
      <c r="H367">
        <f ca="1">IF(76.53&lt;&gt;76.53,0,0)</f>
        <v>0</v>
      </c>
      <c r="I367" t="s">
        <v>14</v>
      </c>
      <c r="J367" t="s">
        <v>14</v>
      </c>
    </row>
    <row r="368" spans="1:10">
      <c r="A368" t="s">
        <v>495</v>
      </c>
      <c r="B368" t="s">
        <v>466</v>
      </c>
      <c r="C368" t="s">
        <v>423</v>
      </c>
      <c r="D368" s="1">
        <v>18.41</v>
      </c>
      <c r="E368" s="2">
        <v>3.1</v>
      </c>
      <c r="F368" s="2">
        <v>57.07</v>
      </c>
      <c r="G368" t="s">
        <v>468</v>
      </c>
      <c r="H368">
        <f ca="1">IF(57.07&lt;&gt;57.07,0,0)</f>
        <v>0</v>
      </c>
      <c r="I368" t="s">
        <v>14</v>
      </c>
      <c r="J368" t="s">
        <v>14</v>
      </c>
    </row>
    <row r="369" spans="1:10">
      <c r="A369" t="s">
        <v>496</v>
      </c>
      <c r="B369" t="s">
        <v>466</v>
      </c>
      <c r="C369" t="s">
        <v>411</v>
      </c>
      <c r="D369" s="1">
        <v>18.36</v>
      </c>
      <c r="E369" s="2">
        <v>4.3</v>
      </c>
      <c r="F369" s="2">
        <v>78.95</v>
      </c>
      <c r="G369" t="s">
        <v>468</v>
      </c>
      <c r="H369">
        <f ca="1">IF(78.95&lt;&gt;78.95,0,0)</f>
        <v>0</v>
      </c>
      <c r="I369" t="s">
        <v>14</v>
      </c>
      <c r="J369" t="s">
        <v>14</v>
      </c>
    </row>
    <row r="370" spans="1:10">
      <c r="A370" t="s">
        <v>497</v>
      </c>
      <c r="B370" t="s">
        <v>466</v>
      </c>
      <c r="C370" t="s">
        <v>411</v>
      </c>
      <c r="D370" s="1">
        <v>18.39</v>
      </c>
      <c r="E370" s="2">
        <v>4.3</v>
      </c>
      <c r="F370" s="2">
        <v>79.08</v>
      </c>
      <c r="G370" t="s">
        <v>468</v>
      </c>
      <c r="H370">
        <f ca="1">IF(79.08&lt;&gt;79.08,0,0)</f>
        <v>0</v>
      </c>
      <c r="I370" t="s">
        <v>14</v>
      </c>
      <c r="J370" t="s">
        <v>14</v>
      </c>
    </row>
    <row r="371" spans="1:10">
      <c r="A371" t="s">
        <v>498</v>
      </c>
      <c r="B371" t="s">
        <v>499</v>
      </c>
      <c r="C371" t="s">
        <v>16</v>
      </c>
      <c r="D371" s="1">
        <v>19.78</v>
      </c>
      <c r="E371" s="2">
        <v>6.15</v>
      </c>
      <c r="F371" s="2">
        <v>121.65</v>
      </c>
      <c r="G371" t="s">
        <v>500</v>
      </c>
      <c r="H371">
        <f ca="1">IF(121.65&lt;&gt;121.65,0,0)</f>
        <v>0</v>
      </c>
      <c r="I371" t="s">
        <v>14</v>
      </c>
      <c r="J371" t="s">
        <v>14</v>
      </c>
    </row>
    <row r="372" spans="1:10">
      <c r="A372" t="s">
        <v>501</v>
      </c>
      <c r="B372" t="s">
        <v>499</v>
      </c>
      <c r="C372" t="s">
        <v>72</v>
      </c>
      <c r="D372" s="1">
        <v>20</v>
      </c>
      <c r="E372" s="2">
        <v>6.7</v>
      </c>
      <c r="F372" s="2">
        <v>134</v>
      </c>
      <c r="G372" t="s">
        <v>500</v>
      </c>
      <c r="H372">
        <f ca="1">IF(134&lt;&gt;134,0,0)</f>
        <v>0</v>
      </c>
      <c r="I372" t="s">
        <v>14</v>
      </c>
      <c r="J372" t="s">
        <v>14</v>
      </c>
    </row>
    <row r="373" spans="1:10">
      <c r="A373" t="s">
        <v>502</v>
      </c>
      <c r="B373" t="s">
        <v>499</v>
      </c>
      <c r="C373" t="s">
        <v>75</v>
      </c>
      <c r="D373" s="1">
        <v>19.99</v>
      </c>
      <c r="E373" s="2">
        <v>4.7</v>
      </c>
      <c r="F373" s="2">
        <v>93.95</v>
      </c>
      <c r="G373" t="s">
        <v>500</v>
      </c>
      <c r="H373">
        <f ca="1">IF(93.95&lt;&gt;93.95,0,0)</f>
        <v>0</v>
      </c>
      <c r="I373" t="s">
        <v>14</v>
      </c>
      <c r="J373" t="s">
        <v>14</v>
      </c>
    </row>
    <row r="374" spans="1:10">
      <c r="A374" t="s">
        <v>503</v>
      </c>
      <c r="B374" t="s">
        <v>499</v>
      </c>
      <c r="C374" t="s">
        <v>75</v>
      </c>
      <c r="D374" s="1">
        <v>19.95</v>
      </c>
      <c r="E374" s="2">
        <v>4.7</v>
      </c>
      <c r="F374" s="2">
        <v>93.77</v>
      </c>
      <c r="G374" t="s">
        <v>500</v>
      </c>
      <c r="H374">
        <f ca="1">IF(93.77&lt;&gt;93.76,0.009999999999990905,0)</f>
        <v>0</v>
      </c>
      <c r="I374" t="s">
        <v>14</v>
      </c>
      <c r="J374" t="s">
        <v>14</v>
      </c>
    </row>
    <row r="375" spans="1:10">
      <c r="A375" t="s">
        <v>504</v>
      </c>
      <c r="B375" t="s">
        <v>499</v>
      </c>
      <c r="C375" t="s">
        <v>92</v>
      </c>
      <c r="D375" s="1">
        <v>19.96</v>
      </c>
      <c r="E375" s="2">
        <v>5.45</v>
      </c>
      <c r="F375" s="2">
        <v>108.78</v>
      </c>
      <c r="G375" t="s">
        <v>500</v>
      </c>
      <c r="H375">
        <f ca="1">IF(108.78&lt;&gt;108.78,0,0)</f>
        <v>0</v>
      </c>
      <c r="I375" t="s">
        <v>14</v>
      </c>
      <c r="J375" t="s">
        <v>14</v>
      </c>
    </row>
    <row r="376" spans="1:10">
      <c r="A376" t="s">
        <v>505</v>
      </c>
      <c r="B376" t="s">
        <v>499</v>
      </c>
      <c r="C376" t="s">
        <v>75</v>
      </c>
      <c r="D376" s="1">
        <v>19.94</v>
      </c>
      <c r="E376" s="2">
        <v>4.7</v>
      </c>
      <c r="F376" s="2">
        <v>93.72</v>
      </c>
      <c r="G376" t="s">
        <v>500</v>
      </c>
      <c r="H376">
        <f ca="1">IF(93.72&lt;&gt;93.72,0,0)</f>
        <v>0</v>
      </c>
      <c r="I376" t="s">
        <v>14</v>
      </c>
      <c r="J376" t="s">
        <v>14</v>
      </c>
    </row>
    <row r="377" spans="1:10">
      <c r="A377" t="s">
        <v>506</v>
      </c>
      <c r="B377" t="s">
        <v>499</v>
      </c>
      <c r="C377" t="s">
        <v>507</v>
      </c>
      <c r="D377" s="1">
        <v>20.03</v>
      </c>
      <c r="E377" s="2">
        <v>5.2</v>
      </c>
      <c r="F377" s="2">
        <v>104.16</v>
      </c>
      <c r="G377" t="s">
        <v>500</v>
      </c>
      <c r="H377">
        <f ca="1">IF(104.16&lt;&gt;104.16,0,0)</f>
        <v>0</v>
      </c>
      <c r="I377" t="s">
        <v>14</v>
      </c>
      <c r="J377" t="s">
        <v>14</v>
      </c>
    </row>
    <row r="378" spans="1:10">
      <c r="A378" t="s">
        <v>508</v>
      </c>
      <c r="B378" t="s">
        <v>499</v>
      </c>
      <c r="C378" t="s">
        <v>509</v>
      </c>
      <c r="D378" s="1">
        <v>21.15</v>
      </c>
      <c r="E378" s="2">
        <v>5.95</v>
      </c>
      <c r="F378" s="2">
        <v>125.84</v>
      </c>
      <c r="G378" t="s">
        <v>500</v>
      </c>
      <c r="H378">
        <f ca="1">IF(125.84&lt;&gt;125.84,0,0)</f>
        <v>0</v>
      </c>
      <c r="I378" t="s">
        <v>14</v>
      </c>
      <c r="J378" t="s">
        <v>14</v>
      </c>
    </row>
    <row r="379" spans="1:10">
      <c r="A379" t="s">
        <v>510</v>
      </c>
      <c r="B379" t="s">
        <v>499</v>
      </c>
      <c r="C379" t="s">
        <v>77</v>
      </c>
      <c r="D379" s="1">
        <v>21.2</v>
      </c>
      <c r="E379" s="2">
        <v>3.45</v>
      </c>
      <c r="F379" s="2">
        <v>73.14</v>
      </c>
      <c r="G379" t="s">
        <v>500</v>
      </c>
      <c r="H379">
        <f ca="1">IF(73.14&lt;&gt;73.14,0,0)</f>
        <v>0</v>
      </c>
      <c r="I379" t="s">
        <v>14</v>
      </c>
      <c r="J379" t="s">
        <v>14</v>
      </c>
    </row>
    <row r="380" spans="1:10">
      <c r="A380" t="s">
        <v>511</v>
      </c>
      <c r="B380" t="s">
        <v>499</v>
      </c>
      <c r="C380" t="s">
        <v>507</v>
      </c>
      <c r="D380" s="1">
        <v>21.32</v>
      </c>
      <c r="E380" s="2">
        <v>5.2</v>
      </c>
      <c r="F380" s="2">
        <v>110.86</v>
      </c>
      <c r="G380" t="s">
        <v>500</v>
      </c>
      <c r="H380">
        <f ca="1">IF(110.86&lt;&gt;110.86,0,0)</f>
        <v>0</v>
      </c>
      <c r="I380" t="s">
        <v>14</v>
      </c>
      <c r="J380" t="s">
        <v>14</v>
      </c>
    </row>
    <row r="381" spans="1:10">
      <c r="A381" t="s">
        <v>512</v>
      </c>
      <c r="B381" t="s">
        <v>499</v>
      </c>
      <c r="C381" t="s">
        <v>129</v>
      </c>
      <c r="D381" s="1">
        <v>19.9</v>
      </c>
      <c r="E381" s="2">
        <v>6.15</v>
      </c>
      <c r="F381" s="2">
        <v>122.39</v>
      </c>
      <c r="G381" t="s">
        <v>500</v>
      </c>
      <c r="H381">
        <f ca="1">IF(122.39&lt;&gt;122.38,0.010000000000005116,0)</f>
        <v>0</v>
      </c>
      <c r="I381" t="s">
        <v>14</v>
      </c>
      <c r="J381" t="s">
        <v>14</v>
      </c>
    </row>
    <row r="382" spans="1:10">
      <c r="A382" t="s">
        <v>513</v>
      </c>
      <c r="B382" t="s">
        <v>499</v>
      </c>
      <c r="C382" t="s">
        <v>131</v>
      </c>
      <c r="D382" s="1">
        <v>19.89</v>
      </c>
      <c r="E382" s="2">
        <v>3.95</v>
      </c>
      <c r="F382" s="2">
        <v>78.57</v>
      </c>
      <c r="G382" t="s">
        <v>500</v>
      </c>
      <c r="H382">
        <f ca="1">IF(78.57&lt;&gt;78.57,0,0)</f>
        <v>0</v>
      </c>
      <c r="I382" t="s">
        <v>14</v>
      </c>
      <c r="J382" t="s">
        <v>14</v>
      </c>
    </row>
    <row r="383" spans="1:10">
      <c r="A383" t="s">
        <v>514</v>
      </c>
      <c r="B383" t="s">
        <v>499</v>
      </c>
      <c r="C383" t="s">
        <v>49</v>
      </c>
      <c r="D383" s="1">
        <v>19.92</v>
      </c>
      <c r="E383" s="2">
        <v>5.45</v>
      </c>
      <c r="F383" s="2">
        <v>108.56</v>
      </c>
      <c r="G383" t="s">
        <v>500</v>
      </c>
      <c r="H383">
        <f ca="1">IF(108.56&lt;&gt;108.56,0,0)</f>
        <v>0</v>
      </c>
      <c r="I383" t="s">
        <v>14</v>
      </c>
      <c r="J383" t="s">
        <v>14</v>
      </c>
    </row>
    <row r="384" spans="1:10">
      <c r="A384" t="s">
        <v>515</v>
      </c>
      <c r="B384" t="s">
        <v>499</v>
      </c>
      <c r="C384" t="s">
        <v>49</v>
      </c>
      <c r="D384" s="1">
        <v>19.97</v>
      </c>
      <c r="E384" s="2">
        <v>5.45</v>
      </c>
      <c r="F384" s="2">
        <v>108.84</v>
      </c>
      <c r="G384" t="s">
        <v>500</v>
      </c>
      <c r="H384">
        <f ca="1">IF(108.84&lt;&gt;108.84,0,0)</f>
        <v>0</v>
      </c>
      <c r="I384" t="s">
        <v>14</v>
      </c>
      <c r="J384" t="s">
        <v>14</v>
      </c>
    </row>
    <row r="385" spans="1:10">
      <c r="A385" t="s">
        <v>516</v>
      </c>
      <c r="B385" t="s">
        <v>499</v>
      </c>
      <c r="C385" t="s">
        <v>131</v>
      </c>
      <c r="D385" s="1">
        <v>19.9</v>
      </c>
      <c r="E385" s="2">
        <v>3.95</v>
      </c>
      <c r="F385" s="2">
        <v>78.61</v>
      </c>
      <c r="G385" t="s">
        <v>500</v>
      </c>
      <c r="H385">
        <f ca="1">IF(78.61&lt;&gt;78.6,0.010000000000005116,0)</f>
        <v>0</v>
      </c>
      <c r="I385" t="s">
        <v>14</v>
      </c>
      <c r="J385" t="s">
        <v>14</v>
      </c>
    </row>
    <row r="386" spans="1:10">
      <c r="A386" t="s">
        <v>517</v>
      </c>
      <c r="B386" t="s">
        <v>499</v>
      </c>
      <c r="C386" t="s">
        <v>49</v>
      </c>
      <c r="D386" s="1">
        <v>19.96</v>
      </c>
      <c r="E386" s="2">
        <v>5.45</v>
      </c>
      <c r="F386" s="2">
        <v>108.78</v>
      </c>
      <c r="G386" t="s">
        <v>500</v>
      </c>
      <c r="H386">
        <f ca="1">IF(108.78&lt;&gt;108.78,0,0)</f>
        <v>0</v>
      </c>
      <c r="I386" t="s">
        <v>14</v>
      </c>
      <c r="J386" t="s">
        <v>14</v>
      </c>
    </row>
    <row r="387" spans="1:10">
      <c r="A387" t="s">
        <v>518</v>
      </c>
      <c r="B387" t="s">
        <v>499</v>
      </c>
      <c r="C387" t="s">
        <v>131</v>
      </c>
      <c r="D387" s="1">
        <v>19.96</v>
      </c>
      <c r="E387" s="2">
        <v>3.95</v>
      </c>
      <c r="F387" s="2">
        <v>78.84</v>
      </c>
      <c r="G387" t="s">
        <v>500</v>
      </c>
      <c r="H387">
        <f ca="1">IF(78.84&lt;&gt;78.84,0,0)</f>
        <v>0</v>
      </c>
      <c r="I387" t="s">
        <v>14</v>
      </c>
      <c r="J387" t="s">
        <v>14</v>
      </c>
    </row>
    <row r="388" spans="1:10">
      <c r="A388" t="s">
        <v>519</v>
      </c>
      <c r="B388" t="s">
        <v>499</v>
      </c>
      <c r="C388" t="s">
        <v>49</v>
      </c>
      <c r="D388" s="1">
        <v>19.91</v>
      </c>
      <c r="E388" s="2">
        <v>5.45</v>
      </c>
      <c r="F388" s="2">
        <v>108.51</v>
      </c>
      <c r="G388" t="s">
        <v>500</v>
      </c>
      <c r="H388">
        <f ca="1">IF(108.51&lt;&gt;108.51,0,0)</f>
        <v>0</v>
      </c>
      <c r="I388" t="s">
        <v>14</v>
      </c>
      <c r="J388" t="s">
        <v>14</v>
      </c>
    </row>
    <row r="389" spans="1:10">
      <c r="A389" t="s">
        <v>520</v>
      </c>
      <c r="B389" t="s">
        <v>521</v>
      </c>
      <c r="C389" t="s">
        <v>522</v>
      </c>
      <c r="D389" s="1">
        <v>19.23</v>
      </c>
      <c r="E389" s="2">
        <v>3.95</v>
      </c>
      <c r="F389" s="2">
        <v>75.96</v>
      </c>
      <c r="G389" t="s">
        <v>523</v>
      </c>
      <c r="H389">
        <f ca="1">IF(75.96&lt;&gt;75.96,0,0)</f>
        <v>0</v>
      </c>
      <c r="I389" t="s">
        <v>14</v>
      </c>
      <c r="J389" t="s">
        <v>14</v>
      </c>
    </row>
    <row r="390" spans="1:10">
      <c r="A390" t="s">
        <v>524</v>
      </c>
      <c r="B390" t="s">
        <v>521</v>
      </c>
      <c r="C390" t="s">
        <v>399</v>
      </c>
      <c r="D390" s="1">
        <v>19.28</v>
      </c>
      <c r="E390" s="2">
        <v>4.7</v>
      </c>
      <c r="F390" s="2">
        <v>90.62</v>
      </c>
      <c r="G390" t="s">
        <v>523</v>
      </c>
      <c r="H390">
        <f ca="1">IF(90.62&lt;&gt;90.62,0,0)</f>
        <v>0</v>
      </c>
      <c r="I390" t="s">
        <v>14</v>
      </c>
      <c r="J390" t="s">
        <v>14</v>
      </c>
    </row>
    <row r="391" spans="1:10">
      <c r="A391" t="s">
        <v>525</v>
      </c>
      <c r="B391" t="s">
        <v>521</v>
      </c>
      <c r="C391" t="s">
        <v>478</v>
      </c>
      <c r="D391" s="1">
        <v>19.3</v>
      </c>
      <c r="E391" s="2">
        <v>4.7</v>
      </c>
      <c r="F391" s="2">
        <v>90.71</v>
      </c>
      <c r="G391" t="s">
        <v>523</v>
      </c>
      <c r="H391">
        <f ca="1">IF(90.71&lt;&gt;90.71,0,0)</f>
        <v>0</v>
      </c>
      <c r="I391" t="s">
        <v>14</v>
      </c>
      <c r="J391" t="s">
        <v>14</v>
      </c>
    </row>
    <row r="392" spans="1:10">
      <c r="A392" t="s">
        <v>526</v>
      </c>
      <c r="B392" t="s">
        <v>521</v>
      </c>
      <c r="C392" t="s">
        <v>527</v>
      </c>
      <c r="D392" s="1">
        <v>1</v>
      </c>
      <c r="E392" s="2">
        <v>213</v>
      </c>
      <c r="F392" s="2">
        <v>213</v>
      </c>
      <c r="G392" t="s">
        <v>523</v>
      </c>
      <c r="H392">
        <f ca="1">IF(213&lt;&gt;213,0,0)</f>
        <v>0</v>
      </c>
      <c r="I392" t="s">
        <v>14</v>
      </c>
      <c r="J392" t="s">
        <v>14</v>
      </c>
    </row>
    <row r="393" spans="1:10">
      <c r="A393" t="s">
        <v>528</v>
      </c>
      <c r="B393" t="s">
        <v>521</v>
      </c>
      <c r="C393" t="s">
        <v>529</v>
      </c>
      <c r="D393" s="1">
        <v>19.78</v>
      </c>
      <c r="E393" s="2">
        <v>5.95</v>
      </c>
      <c r="F393" s="2">
        <v>117.69</v>
      </c>
      <c r="G393" t="s">
        <v>523</v>
      </c>
      <c r="H393">
        <f ca="1">IF(117.69&lt;&gt;117.69,0,0)</f>
        <v>0</v>
      </c>
      <c r="I393" t="s">
        <v>14</v>
      </c>
      <c r="J393" t="s">
        <v>14</v>
      </c>
    </row>
    <row r="394" spans="1:10">
      <c r="A394" t="s">
        <v>530</v>
      </c>
      <c r="B394" t="s">
        <v>521</v>
      </c>
      <c r="C394" t="s">
        <v>401</v>
      </c>
      <c r="D394" s="1">
        <v>19.99</v>
      </c>
      <c r="E394" s="2">
        <v>3.95</v>
      </c>
      <c r="F394" s="2">
        <v>78.96</v>
      </c>
      <c r="G394" t="s">
        <v>523</v>
      </c>
      <c r="H394">
        <f ca="1">IF(78.96&lt;&gt;78.96,0,0)</f>
        <v>0</v>
      </c>
      <c r="I394" t="s">
        <v>14</v>
      </c>
      <c r="J394" t="s">
        <v>14</v>
      </c>
    </row>
    <row r="395" spans="1:10">
      <c r="A395" t="s">
        <v>531</v>
      </c>
      <c r="B395" t="s">
        <v>521</v>
      </c>
      <c r="C395" t="s">
        <v>403</v>
      </c>
      <c r="D395" s="1">
        <v>19.92</v>
      </c>
      <c r="E395" s="2">
        <v>3.95</v>
      </c>
      <c r="F395" s="2">
        <v>78.68</v>
      </c>
      <c r="G395" t="s">
        <v>523</v>
      </c>
      <c r="H395">
        <f ca="1">IF(78.68&lt;&gt;78.68,0,0)</f>
        <v>0</v>
      </c>
      <c r="I395" t="s">
        <v>14</v>
      </c>
      <c r="J395" t="s">
        <v>14</v>
      </c>
    </row>
    <row r="396" spans="1:10">
      <c r="A396" t="s">
        <v>532</v>
      </c>
      <c r="B396" t="s">
        <v>521</v>
      </c>
      <c r="C396" t="s">
        <v>415</v>
      </c>
      <c r="D396" s="1">
        <v>19.95</v>
      </c>
      <c r="E396" s="2">
        <v>3.95</v>
      </c>
      <c r="F396" s="2">
        <v>78.8</v>
      </c>
      <c r="G396" t="s">
        <v>523</v>
      </c>
      <c r="H396">
        <f ca="1">IF(78.8&lt;&gt;78.8,0,0)</f>
        <v>0</v>
      </c>
      <c r="I396" t="s">
        <v>14</v>
      </c>
      <c r="J396" t="s">
        <v>14</v>
      </c>
    </row>
    <row r="397" spans="1:10">
      <c r="A397" t="s">
        <v>533</v>
      </c>
      <c r="B397" t="s">
        <v>521</v>
      </c>
      <c r="C397" t="s">
        <v>534</v>
      </c>
      <c r="D397" s="1">
        <v>19.87</v>
      </c>
      <c r="E397" s="2">
        <v>4.9</v>
      </c>
      <c r="F397" s="2">
        <v>97.36</v>
      </c>
      <c r="G397" t="s">
        <v>523</v>
      </c>
      <c r="H397">
        <f ca="1">IF(97.36&lt;&gt;97.36,0,0)</f>
        <v>0</v>
      </c>
      <c r="I397" t="s">
        <v>14</v>
      </c>
      <c r="J397" t="s">
        <v>14</v>
      </c>
    </row>
    <row r="398" spans="1:10">
      <c r="A398" t="s">
        <v>535</v>
      </c>
      <c r="B398" t="s">
        <v>521</v>
      </c>
      <c r="C398" t="s">
        <v>415</v>
      </c>
      <c r="D398" s="1">
        <v>19.71</v>
      </c>
      <c r="E398" s="2">
        <v>3.95</v>
      </c>
      <c r="F398" s="2">
        <v>77.85</v>
      </c>
      <c r="G398" t="s">
        <v>523</v>
      </c>
      <c r="H398">
        <f ca="1">IF(77.85&lt;&gt;77.85,0,0)</f>
        <v>0</v>
      </c>
      <c r="I398" t="s">
        <v>14</v>
      </c>
      <c r="J398" t="s">
        <v>14</v>
      </c>
    </row>
    <row r="399" spans="1:10">
      <c r="A399" t="s">
        <v>536</v>
      </c>
      <c r="B399" t="s">
        <v>521</v>
      </c>
      <c r="C399" t="s">
        <v>411</v>
      </c>
      <c r="D399" s="1">
        <v>19.83</v>
      </c>
      <c r="E399" s="2">
        <v>4.3</v>
      </c>
      <c r="F399" s="2">
        <v>85.27</v>
      </c>
      <c r="G399" t="s">
        <v>523</v>
      </c>
      <c r="H399">
        <f ca="1">IF(85.27&lt;&gt;85.27,0,0)</f>
        <v>0</v>
      </c>
      <c r="I399" t="s">
        <v>14</v>
      </c>
      <c r="J399" t="s">
        <v>14</v>
      </c>
    </row>
    <row r="400" spans="1:10">
      <c r="A400" t="s">
        <v>537</v>
      </c>
      <c r="B400" t="s">
        <v>538</v>
      </c>
      <c r="C400" t="s">
        <v>539</v>
      </c>
      <c r="D400" s="1">
        <v>20.47</v>
      </c>
      <c r="E400" s="2">
        <v>3.25</v>
      </c>
      <c r="F400" s="2">
        <v>66.53</v>
      </c>
      <c r="G400" t="s">
        <v>540</v>
      </c>
      <c r="H400">
        <f ca="1">IF(66.53&lt;&gt;66.53,0,0)</f>
        <v>0</v>
      </c>
      <c r="I400" t="s">
        <v>14</v>
      </c>
      <c r="J400" t="s">
        <v>14</v>
      </c>
    </row>
    <row r="401" spans="1:10">
      <c r="A401" t="s">
        <v>541</v>
      </c>
      <c r="B401" t="s">
        <v>538</v>
      </c>
      <c r="C401" t="s">
        <v>542</v>
      </c>
      <c r="D401" s="1">
        <v>20.47</v>
      </c>
      <c r="E401" s="2">
        <v>4.7</v>
      </c>
      <c r="F401" s="2">
        <v>96.21</v>
      </c>
      <c r="G401" t="s">
        <v>540</v>
      </c>
      <c r="H401">
        <f ca="1">IF(96.21&lt;&gt;96.21,0,0)</f>
        <v>0</v>
      </c>
      <c r="I401" t="s">
        <v>14</v>
      </c>
      <c r="J401" t="s">
        <v>14</v>
      </c>
    </row>
    <row r="402" spans="1:10">
      <c r="A402" t="s">
        <v>543</v>
      </c>
      <c r="B402" t="s">
        <v>538</v>
      </c>
      <c r="C402" t="s">
        <v>544</v>
      </c>
      <c r="D402" s="1">
        <v>20.44</v>
      </c>
      <c r="E402" s="2">
        <v>3.65</v>
      </c>
      <c r="F402" s="2">
        <v>74.61</v>
      </c>
      <c r="G402" t="s">
        <v>540</v>
      </c>
      <c r="H402">
        <f ca="1">IF(74.61&lt;&gt;74.61,0,0)</f>
        <v>0</v>
      </c>
      <c r="I402" t="s">
        <v>14</v>
      </c>
      <c r="J402" t="s">
        <v>14</v>
      </c>
    </row>
    <row r="403" spans="1:10">
      <c r="A403" t="s">
        <v>545</v>
      </c>
      <c r="B403" t="s">
        <v>538</v>
      </c>
      <c r="C403" t="s">
        <v>539</v>
      </c>
      <c r="D403" s="1">
        <v>20.47</v>
      </c>
      <c r="E403" s="2">
        <v>3.25</v>
      </c>
      <c r="F403" s="2">
        <v>66.53</v>
      </c>
      <c r="G403" t="s">
        <v>540</v>
      </c>
      <c r="H403">
        <f ca="1">IF(66.53&lt;&gt;66.53,0,0)</f>
        <v>0</v>
      </c>
      <c r="I403" t="s">
        <v>14</v>
      </c>
      <c r="J403" t="s">
        <v>14</v>
      </c>
    </row>
    <row r="404" spans="1:10">
      <c r="A404" t="s">
        <v>546</v>
      </c>
      <c r="B404" t="s">
        <v>538</v>
      </c>
      <c r="C404" t="s">
        <v>547</v>
      </c>
      <c r="D404" s="1">
        <v>20.53</v>
      </c>
      <c r="E404" s="2">
        <v>5.45</v>
      </c>
      <c r="F404" s="2">
        <v>111.89</v>
      </c>
      <c r="G404" t="s">
        <v>540</v>
      </c>
      <c r="H404">
        <f ca="1">IF(111.89&lt;&gt;111.89,0,0)</f>
        <v>0</v>
      </c>
      <c r="I404" t="s">
        <v>14</v>
      </c>
      <c r="J404" t="s">
        <v>14</v>
      </c>
    </row>
    <row r="405" spans="1:10">
      <c r="A405" t="s">
        <v>548</v>
      </c>
      <c r="B405" t="s">
        <v>538</v>
      </c>
      <c r="C405" t="s">
        <v>549</v>
      </c>
      <c r="D405" s="1">
        <v>20.39</v>
      </c>
      <c r="E405" s="2">
        <v>4.9</v>
      </c>
      <c r="F405" s="2">
        <v>99.91</v>
      </c>
      <c r="G405" t="s">
        <v>540</v>
      </c>
      <c r="H405">
        <f ca="1">IF(99.91&lt;&gt;99.91,0,0)</f>
        <v>0</v>
      </c>
      <c r="I405" t="s">
        <v>14</v>
      </c>
      <c r="J405" t="s">
        <v>14</v>
      </c>
    </row>
    <row r="406" spans="1:10">
      <c r="A406" t="s">
        <v>550</v>
      </c>
      <c r="B406" t="s">
        <v>538</v>
      </c>
      <c r="C406" t="s">
        <v>551</v>
      </c>
      <c r="D406" s="1">
        <v>20.52</v>
      </c>
      <c r="E406" s="2">
        <v>5.2</v>
      </c>
      <c r="F406" s="2">
        <v>106.7</v>
      </c>
      <c r="G406" t="s">
        <v>540</v>
      </c>
      <c r="H406">
        <f ca="1">IF(106.7&lt;&gt;106.7,0,0)</f>
        <v>0</v>
      </c>
      <c r="I406" t="s">
        <v>14</v>
      </c>
      <c r="J406" t="s">
        <v>14</v>
      </c>
    </row>
    <row r="407" spans="1:10">
      <c r="A407" t="s">
        <v>552</v>
      </c>
      <c r="B407" t="s">
        <v>538</v>
      </c>
      <c r="C407" t="s">
        <v>553</v>
      </c>
      <c r="D407" s="1">
        <v>20.49</v>
      </c>
      <c r="E407" s="2">
        <v>3.45</v>
      </c>
      <c r="F407" s="2">
        <v>70.69</v>
      </c>
      <c r="G407" t="s">
        <v>540</v>
      </c>
      <c r="H407">
        <f ca="1">IF(70.69&lt;&gt;70.69,0,0)</f>
        <v>0</v>
      </c>
      <c r="I407" t="s">
        <v>14</v>
      </c>
      <c r="J407" t="s">
        <v>14</v>
      </c>
    </row>
    <row r="408" spans="1:10">
      <c r="A408" t="s">
        <v>554</v>
      </c>
      <c r="B408" t="s">
        <v>538</v>
      </c>
      <c r="C408" t="s">
        <v>555</v>
      </c>
      <c r="D408" s="1">
        <v>20.49</v>
      </c>
      <c r="E408" s="2">
        <v>4.9</v>
      </c>
      <c r="F408" s="2">
        <v>100.4</v>
      </c>
      <c r="G408" t="s">
        <v>540</v>
      </c>
      <c r="H408">
        <f ca="1">IF(100.4&lt;&gt;100.4,0,0)</f>
        <v>0</v>
      </c>
      <c r="I408" t="s">
        <v>14</v>
      </c>
      <c r="J408" t="s">
        <v>14</v>
      </c>
    </row>
    <row r="409" spans="1:10">
      <c r="A409" t="s">
        <v>556</v>
      </c>
      <c r="B409" t="s">
        <v>538</v>
      </c>
      <c r="C409" t="s">
        <v>553</v>
      </c>
      <c r="D409" s="1">
        <v>20.51</v>
      </c>
      <c r="E409" s="2">
        <v>3.45</v>
      </c>
      <c r="F409" s="2">
        <v>70.76</v>
      </c>
      <c r="G409" t="s">
        <v>540</v>
      </c>
      <c r="H409">
        <f ca="1">IF(70.76&lt;&gt;70.76,0,0)</f>
        <v>0</v>
      </c>
      <c r="I409" t="s">
        <v>14</v>
      </c>
      <c r="J409" t="s">
        <v>14</v>
      </c>
    </row>
    <row r="410" spans="1:10">
      <c r="A410" t="s">
        <v>557</v>
      </c>
      <c r="B410" t="s">
        <v>538</v>
      </c>
      <c r="C410" t="s">
        <v>544</v>
      </c>
      <c r="D410" s="1">
        <v>20.52</v>
      </c>
      <c r="E410" s="2">
        <v>3.65</v>
      </c>
      <c r="F410" s="2">
        <v>74.9</v>
      </c>
      <c r="G410" t="s">
        <v>540</v>
      </c>
      <c r="H410">
        <f ca="1">IF(74.9&lt;&gt;74.9,0,0)</f>
        <v>0</v>
      </c>
      <c r="I410" t="s">
        <v>14</v>
      </c>
      <c r="J410" t="s">
        <v>14</v>
      </c>
    </row>
    <row r="411" spans="1:10">
      <c r="A411" t="s">
        <v>558</v>
      </c>
      <c r="B411" t="s">
        <v>538</v>
      </c>
      <c r="C411" t="s">
        <v>539</v>
      </c>
      <c r="D411" s="1">
        <v>20.45</v>
      </c>
      <c r="E411" s="2">
        <v>3.25</v>
      </c>
      <c r="F411" s="2">
        <v>66.46</v>
      </c>
      <c r="G411" t="s">
        <v>540</v>
      </c>
      <c r="H411">
        <f ca="1">IF(66.46&lt;&gt;66.46,0,0)</f>
        <v>0</v>
      </c>
      <c r="I411" t="s">
        <v>14</v>
      </c>
      <c r="J411" t="s">
        <v>14</v>
      </c>
    </row>
    <row r="412" spans="1:10">
      <c r="A412" t="s">
        <v>559</v>
      </c>
      <c r="B412" t="s">
        <v>538</v>
      </c>
      <c r="C412" t="s">
        <v>560</v>
      </c>
      <c r="D412" s="1">
        <v>20.6</v>
      </c>
      <c r="E412" s="2">
        <v>3.45</v>
      </c>
      <c r="F412" s="2">
        <v>71.07</v>
      </c>
      <c r="G412" t="s">
        <v>540</v>
      </c>
      <c r="H412">
        <f ca="1">IF(71.07&lt;&gt;71.07,0,0)</f>
        <v>0</v>
      </c>
      <c r="I412" t="s">
        <v>14</v>
      </c>
      <c r="J412" t="s">
        <v>14</v>
      </c>
    </row>
    <row r="413" spans="1:10">
      <c r="A413" t="s">
        <v>561</v>
      </c>
      <c r="B413" t="s">
        <v>538</v>
      </c>
      <c r="C413" t="s">
        <v>562</v>
      </c>
      <c r="D413" s="1">
        <v>21.05</v>
      </c>
      <c r="E413" s="2">
        <v>7.3</v>
      </c>
      <c r="F413" s="2">
        <v>153.67</v>
      </c>
      <c r="G413" t="s">
        <v>540</v>
      </c>
      <c r="H413">
        <f ca="1">IF(153.67&lt;&gt;153.66,0.009999999999990905,0)</f>
        <v>0</v>
      </c>
      <c r="I413" t="s">
        <v>14</v>
      </c>
      <c r="J413" t="s">
        <v>14</v>
      </c>
    </row>
    <row r="414" spans="1:10">
      <c r="A414" t="s">
        <v>563</v>
      </c>
      <c r="B414" t="s">
        <v>538</v>
      </c>
      <c r="C414" t="s">
        <v>539</v>
      </c>
      <c r="D414" s="1">
        <v>21.15</v>
      </c>
      <c r="E414" s="2">
        <v>3.25</v>
      </c>
      <c r="F414" s="2">
        <v>68.74</v>
      </c>
      <c r="G414" t="s">
        <v>540</v>
      </c>
      <c r="H414">
        <f ca="1">IF(68.74&lt;&gt;68.74,0,0)</f>
        <v>0</v>
      </c>
      <c r="I414" t="s">
        <v>14</v>
      </c>
      <c r="J414" t="s">
        <v>14</v>
      </c>
    </row>
    <row r="415" spans="1:10">
      <c r="A415" t="s">
        <v>564</v>
      </c>
      <c r="B415" t="s">
        <v>538</v>
      </c>
      <c r="C415" t="s">
        <v>549</v>
      </c>
      <c r="D415" s="1">
        <v>21.02</v>
      </c>
      <c r="E415" s="2">
        <v>4.9</v>
      </c>
      <c r="F415" s="2">
        <v>103</v>
      </c>
      <c r="G415" t="s">
        <v>540</v>
      </c>
      <c r="H415">
        <f ca="1">IF(103&lt;&gt;103,0,0)</f>
        <v>0</v>
      </c>
      <c r="I415" t="s">
        <v>14</v>
      </c>
      <c r="J415" t="s">
        <v>14</v>
      </c>
    </row>
    <row r="416" spans="1:10">
      <c r="A416" t="s">
        <v>565</v>
      </c>
      <c r="B416" t="s">
        <v>538</v>
      </c>
      <c r="C416" t="s">
        <v>553</v>
      </c>
      <c r="D416" s="1">
        <v>21.08</v>
      </c>
      <c r="E416" s="2">
        <v>3.45</v>
      </c>
      <c r="F416" s="2">
        <v>72.73</v>
      </c>
      <c r="G416" t="s">
        <v>540</v>
      </c>
      <c r="H416">
        <f ca="1">IF(72.73&lt;&gt;72.73,0,0)</f>
        <v>0</v>
      </c>
      <c r="I416" t="s">
        <v>14</v>
      </c>
      <c r="J416" t="s">
        <v>14</v>
      </c>
    </row>
    <row r="417" spans="1:10">
      <c r="A417" t="s">
        <v>566</v>
      </c>
      <c r="B417" t="s">
        <v>538</v>
      </c>
      <c r="C417" t="s">
        <v>549</v>
      </c>
      <c r="D417" s="1">
        <v>21.14</v>
      </c>
      <c r="E417" s="2">
        <v>4.9</v>
      </c>
      <c r="F417" s="2">
        <v>103.59</v>
      </c>
      <c r="G417" t="s">
        <v>540</v>
      </c>
      <c r="H417">
        <f ca="1">IF(103.59&lt;&gt;103.59,0,0)</f>
        <v>0</v>
      </c>
      <c r="I417" t="s">
        <v>14</v>
      </c>
      <c r="J417" t="s">
        <v>14</v>
      </c>
    </row>
    <row r="418" spans="1:10">
      <c r="A418" t="s">
        <v>567</v>
      </c>
      <c r="B418" t="s">
        <v>538</v>
      </c>
      <c r="C418" t="s">
        <v>539</v>
      </c>
      <c r="D418" s="1">
        <v>21.16</v>
      </c>
      <c r="E418" s="2">
        <v>3.25</v>
      </c>
      <c r="F418" s="2">
        <v>68.77</v>
      </c>
      <c r="G418" t="s">
        <v>540</v>
      </c>
      <c r="H418">
        <f ca="1">IF(68.77&lt;&gt;68.77,0,0)</f>
        <v>0</v>
      </c>
      <c r="I418" t="s">
        <v>14</v>
      </c>
      <c r="J418" t="s">
        <v>14</v>
      </c>
    </row>
    <row r="419" spans="1:10">
      <c r="A419" t="s">
        <v>568</v>
      </c>
      <c r="B419" t="s">
        <v>538</v>
      </c>
      <c r="C419" t="s">
        <v>569</v>
      </c>
      <c r="D419" s="1">
        <v>21.09</v>
      </c>
      <c r="E419" s="2">
        <v>3.1</v>
      </c>
      <c r="F419" s="2">
        <v>65.38</v>
      </c>
      <c r="G419" t="s">
        <v>540</v>
      </c>
      <c r="H419">
        <f ca="1">IF(65.38&lt;&gt;65.38,0,0)</f>
        <v>0</v>
      </c>
      <c r="I419" t="s">
        <v>14</v>
      </c>
      <c r="J419" t="s">
        <v>14</v>
      </c>
    </row>
    <row r="420" spans="1:10">
      <c r="A420" t="s">
        <v>570</v>
      </c>
      <c r="B420" t="s">
        <v>538</v>
      </c>
      <c r="C420" t="s">
        <v>549</v>
      </c>
      <c r="D420" s="1">
        <v>21.09</v>
      </c>
      <c r="E420" s="2">
        <v>4.9</v>
      </c>
      <c r="F420" s="2">
        <v>103.34</v>
      </c>
      <c r="G420" t="s">
        <v>540</v>
      </c>
      <c r="H420">
        <f ca="1">IF(103.34&lt;&gt;103.34,0,0)</f>
        <v>0</v>
      </c>
      <c r="I420" t="s">
        <v>14</v>
      </c>
      <c r="J420" t="s">
        <v>14</v>
      </c>
    </row>
    <row r="421" spans="1:10">
      <c r="A421" t="s">
        <v>571</v>
      </c>
      <c r="B421" t="s">
        <v>538</v>
      </c>
      <c r="C421" t="s">
        <v>539</v>
      </c>
      <c r="D421" s="1">
        <v>21.16</v>
      </c>
      <c r="E421" s="2">
        <v>3.25</v>
      </c>
      <c r="F421" s="2">
        <v>68.77</v>
      </c>
      <c r="G421" t="s">
        <v>540</v>
      </c>
      <c r="H421">
        <f ca="1">IF(68.77&lt;&gt;68.77,0,0)</f>
        <v>0</v>
      </c>
      <c r="I421" t="s">
        <v>14</v>
      </c>
      <c r="J421" t="s">
        <v>14</v>
      </c>
    </row>
    <row r="422" spans="1:10">
      <c r="A422" t="s">
        <v>572</v>
      </c>
      <c r="B422" t="s">
        <v>538</v>
      </c>
      <c r="C422" t="s">
        <v>560</v>
      </c>
      <c r="D422" s="1">
        <v>21.12</v>
      </c>
      <c r="E422" s="2">
        <v>3.45</v>
      </c>
      <c r="F422" s="2">
        <v>72.86</v>
      </c>
      <c r="G422" t="s">
        <v>540</v>
      </c>
      <c r="H422">
        <f ca="1">IF(72.86&lt;&gt;72.86,0,0)</f>
        <v>0</v>
      </c>
      <c r="I422" t="s">
        <v>14</v>
      </c>
      <c r="J422" t="s">
        <v>14</v>
      </c>
    </row>
    <row r="423" spans="1:10">
      <c r="A423" t="s">
        <v>573</v>
      </c>
      <c r="B423" t="s">
        <v>538</v>
      </c>
      <c r="C423" t="s">
        <v>574</v>
      </c>
      <c r="D423" s="1">
        <v>21.16</v>
      </c>
      <c r="E423" s="2">
        <v>5.2</v>
      </c>
      <c r="F423" s="2">
        <v>110.03</v>
      </c>
      <c r="G423" t="s">
        <v>540</v>
      </c>
      <c r="H423">
        <f ca="1">IF(110.03&lt;&gt;110.03,0,0)</f>
        <v>0</v>
      </c>
      <c r="I423" t="s">
        <v>14</v>
      </c>
      <c r="J423" t="s">
        <v>14</v>
      </c>
    </row>
    <row r="424" spans="1:10">
      <c r="A424" t="s">
        <v>575</v>
      </c>
      <c r="B424" t="s">
        <v>538</v>
      </c>
      <c r="C424" t="s">
        <v>576</v>
      </c>
      <c r="D424" s="1">
        <v>21.19</v>
      </c>
      <c r="E424" s="2">
        <v>5.7</v>
      </c>
      <c r="F424" s="2">
        <v>120.78</v>
      </c>
      <c r="G424" t="s">
        <v>540</v>
      </c>
      <c r="H424">
        <f ca="1">IF(120.78&lt;&gt;120.78,0,0)</f>
        <v>0</v>
      </c>
      <c r="I424" t="s">
        <v>14</v>
      </c>
      <c r="J424" t="s">
        <v>14</v>
      </c>
    </row>
    <row r="425" spans="1:10">
      <c r="A425" t="s">
        <v>577</v>
      </c>
      <c r="B425" t="s">
        <v>538</v>
      </c>
      <c r="C425" t="s">
        <v>578</v>
      </c>
      <c r="D425" s="1">
        <v>21.15</v>
      </c>
      <c r="E425" s="2">
        <v>3.95</v>
      </c>
      <c r="F425" s="2">
        <v>83.54</v>
      </c>
      <c r="G425" t="s">
        <v>540</v>
      </c>
      <c r="H425">
        <f ca="1">IF(83.54&lt;&gt;83.54,0,0)</f>
        <v>0</v>
      </c>
      <c r="I425" t="s">
        <v>14</v>
      </c>
      <c r="J425" t="s">
        <v>14</v>
      </c>
    </row>
    <row r="426" spans="1:10">
      <c r="A426" t="s">
        <v>579</v>
      </c>
      <c r="B426" t="s">
        <v>538</v>
      </c>
      <c r="C426" t="s">
        <v>574</v>
      </c>
      <c r="D426" s="1">
        <v>21.15</v>
      </c>
      <c r="E426" s="2">
        <v>5.2</v>
      </c>
      <c r="F426" s="2">
        <v>109.98</v>
      </c>
      <c r="G426" t="s">
        <v>540</v>
      </c>
      <c r="H426">
        <f ca="1">IF(109.98&lt;&gt;109.98,0,0)</f>
        <v>0</v>
      </c>
      <c r="I426" t="s">
        <v>14</v>
      </c>
      <c r="J426" t="s">
        <v>14</v>
      </c>
    </row>
    <row r="427" spans="1:10">
      <c r="A427" t="s">
        <v>580</v>
      </c>
      <c r="B427" t="s">
        <v>538</v>
      </c>
      <c r="C427" t="s">
        <v>553</v>
      </c>
      <c r="D427" s="1">
        <v>21</v>
      </c>
      <c r="E427" s="2">
        <v>3.45</v>
      </c>
      <c r="F427" s="2">
        <v>72.45</v>
      </c>
      <c r="G427" t="s">
        <v>540</v>
      </c>
      <c r="H427">
        <f ca="1">IF(72.45&lt;&gt;72.45,0,0)</f>
        <v>0</v>
      </c>
      <c r="I427" t="s">
        <v>14</v>
      </c>
      <c r="J427" t="s">
        <v>14</v>
      </c>
    </row>
    <row r="428" spans="1:10">
      <c r="A428" t="s">
        <v>581</v>
      </c>
      <c r="B428" t="s">
        <v>538</v>
      </c>
      <c r="C428" t="s">
        <v>549</v>
      </c>
      <c r="D428" s="1">
        <v>21.04</v>
      </c>
      <c r="E428" s="2">
        <v>4.9</v>
      </c>
      <c r="F428" s="2">
        <v>103.1</v>
      </c>
      <c r="G428" t="s">
        <v>540</v>
      </c>
      <c r="H428">
        <f ca="1">IF(103.1&lt;&gt;103.1,0,0)</f>
        <v>0</v>
      </c>
      <c r="I428" t="s">
        <v>14</v>
      </c>
      <c r="J428" t="s">
        <v>14</v>
      </c>
    </row>
    <row r="429" spans="1:10">
      <c r="A429" t="s">
        <v>582</v>
      </c>
      <c r="B429" t="s">
        <v>538</v>
      </c>
      <c r="C429" t="s">
        <v>549</v>
      </c>
      <c r="D429" s="1">
        <v>21.03</v>
      </c>
      <c r="E429" s="2">
        <v>4.9</v>
      </c>
      <c r="F429" s="2">
        <v>103.05</v>
      </c>
      <c r="G429" t="s">
        <v>540</v>
      </c>
      <c r="H429">
        <f ca="1">IF(103.05&lt;&gt;103.05,0,0)</f>
        <v>0</v>
      </c>
      <c r="I429" t="s">
        <v>14</v>
      </c>
      <c r="J429" t="s">
        <v>14</v>
      </c>
    </row>
    <row r="430" spans="1:10">
      <c r="A430" t="s">
        <v>583</v>
      </c>
      <c r="B430" t="s">
        <v>538</v>
      </c>
      <c r="C430" t="s">
        <v>569</v>
      </c>
      <c r="D430" s="1">
        <v>21.1</v>
      </c>
      <c r="E430" s="2">
        <v>3.1</v>
      </c>
      <c r="F430" s="2">
        <v>65.41</v>
      </c>
      <c r="G430" t="s">
        <v>540</v>
      </c>
      <c r="H430">
        <f ca="1">IF(65.41&lt;&gt;65.41,0,0)</f>
        <v>0</v>
      </c>
      <c r="I430" t="s">
        <v>14</v>
      </c>
      <c r="J430" t="s">
        <v>14</v>
      </c>
    </row>
    <row r="431" spans="1:10">
      <c r="A431" t="s">
        <v>584</v>
      </c>
      <c r="B431" t="s">
        <v>538</v>
      </c>
      <c r="C431" t="s">
        <v>547</v>
      </c>
      <c r="D431" s="1">
        <v>21.03</v>
      </c>
      <c r="E431" s="2">
        <v>5.45</v>
      </c>
      <c r="F431" s="2">
        <v>114.61</v>
      </c>
      <c r="G431" t="s">
        <v>540</v>
      </c>
      <c r="H431">
        <f ca="1">IF(114.61&lt;&gt;114.61,0,0)</f>
        <v>0</v>
      </c>
      <c r="I431" t="s">
        <v>14</v>
      </c>
      <c r="J431" t="s">
        <v>14</v>
      </c>
    </row>
    <row r="432" spans="1:10">
      <c r="A432" t="s">
        <v>585</v>
      </c>
      <c r="B432" t="s">
        <v>538</v>
      </c>
      <c r="C432" t="s">
        <v>539</v>
      </c>
      <c r="D432" s="1">
        <v>21.14</v>
      </c>
      <c r="E432" s="2">
        <v>3.25</v>
      </c>
      <c r="F432" s="2">
        <v>68.71</v>
      </c>
      <c r="G432" t="s">
        <v>540</v>
      </c>
      <c r="H432">
        <f ca="1">IF(68.71&lt;&gt;68.7,0.009999999999990905,0)</f>
        <v>0</v>
      </c>
      <c r="I432" t="s">
        <v>14</v>
      </c>
      <c r="J432" t="s">
        <v>14</v>
      </c>
    </row>
    <row r="433" spans="1:10">
      <c r="A433" t="s">
        <v>586</v>
      </c>
      <c r="B433" t="s">
        <v>538</v>
      </c>
      <c r="C433" t="s">
        <v>549</v>
      </c>
      <c r="D433" s="1">
        <v>21.03</v>
      </c>
      <c r="E433" s="2">
        <v>4.9</v>
      </c>
      <c r="F433" s="2">
        <v>103.05</v>
      </c>
      <c r="G433" t="s">
        <v>540</v>
      </c>
      <c r="H433">
        <f ca="1">IF(103.05&lt;&gt;103.05,0,0)</f>
        <v>0</v>
      </c>
      <c r="I433" t="s">
        <v>14</v>
      </c>
      <c r="J433" t="s">
        <v>14</v>
      </c>
    </row>
    <row r="434" spans="1:10">
      <c r="A434" t="s">
        <v>587</v>
      </c>
      <c r="B434" t="s">
        <v>538</v>
      </c>
      <c r="C434" t="s">
        <v>588</v>
      </c>
      <c r="D434" s="1">
        <v>21.08</v>
      </c>
      <c r="E434" s="2">
        <v>5.2</v>
      </c>
      <c r="F434" s="2">
        <v>109.62</v>
      </c>
      <c r="G434" t="s">
        <v>540</v>
      </c>
      <c r="H434">
        <f ca="1">IF(109.62&lt;&gt;109.62,0,0)</f>
        <v>0</v>
      </c>
      <c r="I434" t="s">
        <v>14</v>
      </c>
      <c r="J434" t="s">
        <v>14</v>
      </c>
    </row>
    <row r="435" spans="1:10">
      <c r="A435" t="s">
        <v>589</v>
      </c>
      <c r="B435" t="s">
        <v>538</v>
      </c>
      <c r="C435" t="s">
        <v>590</v>
      </c>
      <c r="D435" s="1">
        <v>21.11</v>
      </c>
      <c r="E435" s="2">
        <v>5.45</v>
      </c>
      <c r="F435" s="2">
        <v>115.05</v>
      </c>
      <c r="G435" t="s">
        <v>540</v>
      </c>
      <c r="H435">
        <f ca="1">IF(115.05&lt;&gt;115.05,0,0)</f>
        <v>0</v>
      </c>
      <c r="I435" t="s">
        <v>14</v>
      </c>
      <c r="J435" t="s">
        <v>14</v>
      </c>
    </row>
    <row r="436" spans="1:10">
      <c r="A436" t="s">
        <v>591</v>
      </c>
      <c r="B436" t="s">
        <v>538</v>
      </c>
      <c r="C436" t="s">
        <v>553</v>
      </c>
      <c r="D436" s="1">
        <v>20.99</v>
      </c>
      <c r="E436" s="2">
        <v>3.45</v>
      </c>
      <c r="F436" s="2">
        <v>72.42</v>
      </c>
      <c r="G436" t="s">
        <v>540</v>
      </c>
      <c r="H436">
        <f ca="1">IF(72.42&lt;&gt;72.42,0,0)</f>
        <v>0</v>
      </c>
      <c r="I436" t="s">
        <v>14</v>
      </c>
      <c r="J436" t="s">
        <v>14</v>
      </c>
    </row>
    <row r="437" spans="1:10">
      <c r="A437" t="s">
        <v>592</v>
      </c>
      <c r="B437" t="s">
        <v>538</v>
      </c>
      <c r="C437" t="s">
        <v>549</v>
      </c>
      <c r="D437" s="1">
        <v>21.08</v>
      </c>
      <c r="E437" s="2">
        <v>4.9</v>
      </c>
      <c r="F437" s="2">
        <v>103.29</v>
      </c>
      <c r="G437" t="s">
        <v>540</v>
      </c>
      <c r="H437">
        <f ca="1">IF(103.29&lt;&gt;103.29,0,0)</f>
        <v>0</v>
      </c>
      <c r="I437" t="s">
        <v>14</v>
      </c>
      <c r="J437" t="s">
        <v>14</v>
      </c>
    </row>
    <row r="438" spans="1:10">
      <c r="A438" t="s">
        <v>593</v>
      </c>
      <c r="B438" t="s">
        <v>538</v>
      </c>
      <c r="C438" t="s">
        <v>539</v>
      </c>
      <c r="D438" s="1">
        <v>21.12</v>
      </c>
      <c r="E438" s="2">
        <v>3.25</v>
      </c>
      <c r="F438" s="2">
        <v>68.64</v>
      </c>
      <c r="G438" t="s">
        <v>540</v>
      </c>
      <c r="H438">
        <f ca="1">IF(68.64&lt;&gt;68.64,0,0)</f>
        <v>0</v>
      </c>
      <c r="I438" t="s">
        <v>14</v>
      </c>
      <c r="J438" t="s">
        <v>14</v>
      </c>
    </row>
    <row r="439" spans="1:10">
      <c r="A439" t="s">
        <v>594</v>
      </c>
      <c r="B439" t="s">
        <v>538</v>
      </c>
      <c r="C439" t="s">
        <v>595</v>
      </c>
      <c r="D439" s="1">
        <v>21.06</v>
      </c>
      <c r="E439" s="2">
        <v>4.7</v>
      </c>
      <c r="F439" s="2">
        <v>98.98</v>
      </c>
      <c r="G439" t="s">
        <v>540</v>
      </c>
      <c r="H439">
        <f ca="1">IF(98.98&lt;&gt;98.98,0,0)</f>
        <v>0</v>
      </c>
      <c r="I439" t="s">
        <v>14</v>
      </c>
      <c r="J439" t="s">
        <v>14</v>
      </c>
    </row>
    <row r="440" spans="1:10">
      <c r="A440" t="s">
        <v>596</v>
      </c>
      <c r="B440" t="s">
        <v>538</v>
      </c>
      <c r="C440" t="s">
        <v>597</v>
      </c>
      <c r="D440" s="1">
        <v>21.08</v>
      </c>
      <c r="E440" s="2">
        <v>7.3</v>
      </c>
      <c r="F440" s="2">
        <v>153.88</v>
      </c>
      <c r="G440" t="s">
        <v>540</v>
      </c>
      <c r="H440">
        <f ca="1">IF(153.88&lt;&gt;153.88,0,0)</f>
        <v>0</v>
      </c>
      <c r="I440" t="s">
        <v>14</v>
      </c>
      <c r="J440" t="s">
        <v>14</v>
      </c>
    </row>
    <row r="441" spans="1:10">
      <c r="A441" t="s">
        <v>598</v>
      </c>
      <c r="B441" t="s">
        <v>538</v>
      </c>
      <c r="C441" t="s">
        <v>599</v>
      </c>
      <c r="D441" s="1">
        <v>20.93</v>
      </c>
      <c r="E441" s="2">
        <v>5.7</v>
      </c>
      <c r="F441" s="2">
        <v>119.3</v>
      </c>
      <c r="G441" t="s">
        <v>540</v>
      </c>
      <c r="H441">
        <f ca="1">IF(119.3&lt;&gt;119.3,0,0)</f>
        <v>0</v>
      </c>
      <c r="I441" t="s">
        <v>14</v>
      </c>
      <c r="J441" t="s">
        <v>14</v>
      </c>
    </row>
    <row r="442" spans="1:10">
      <c r="A442" t="s">
        <v>600</v>
      </c>
      <c r="B442" t="s">
        <v>538</v>
      </c>
      <c r="C442" t="s">
        <v>539</v>
      </c>
      <c r="D442" s="1">
        <v>20.98</v>
      </c>
      <c r="E442" s="2">
        <v>3.25</v>
      </c>
      <c r="F442" s="2">
        <v>68.19</v>
      </c>
      <c r="G442" t="s">
        <v>540</v>
      </c>
      <c r="H442">
        <f ca="1">IF(68.19&lt;&gt;68.18,0.009999999999990905,0)</f>
        <v>0</v>
      </c>
      <c r="I442" t="s">
        <v>14</v>
      </c>
      <c r="J442" t="s">
        <v>14</v>
      </c>
    </row>
    <row r="443" spans="1:10">
      <c r="A443" t="s">
        <v>601</v>
      </c>
      <c r="B443" t="s">
        <v>538</v>
      </c>
      <c r="C443" t="s">
        <v>569</v>
      </c>
      <c r="D443" s="1">
        <v>21.02</v>
      </c>
      <c r="E443" s="2">
        <v>3.1</v>
      </c>
      <c r="F443" s="2">
        <v>65.16</v>
      </c>
      <c r="G443" t="s">
        <v>540</v>
      </c>
      <c r="H443">
        <f ca="1">IF(65.16&lt;&gt;65.16,0,0)</f>
        <v>0</v>
      </c>
      <c r="I443" t="s">
        <v>14</v>
      </c>
      <c r="J443" t="s">
        <v>14</v>
      </c>
    </row>
    <row r="444" spans="1:10">
      <c r="A444" t="s">
        <v>602</v>
      </c>
      <c r="B444" t="s">
        <v>603</v>
      </c>
      <c r="C444" t="s">
        <v>401</v>
      </c>
      <c r="D444" s="1">
        <v>18.26</v>
      </c>
      <c r="E444" s="2">
        <v>3.95</v>
      </c>
      <c r="F444" s="2">
        <v>72.13</v>
      </c>
      <c r="G444" t="s">
        <v>604</v>
      </c>
      <c r="H444">
        <f ca="1">IF(72.13&lt;&gt;72.13,0,0)</f>
        <v>0</v>
      </c>
      <c r="I444" t="s">
        <v>14</v>
      </c>
      <c r="J444" t="s">
        <v>14</v>
      </c>
    </row>
    <row r="445" spans="1:10">
      <c r="A445" t="s">
        <v>605</v>
      </c>
      <c r="B445" t="s">
        <v>603</v>
      </c>
      <c r="C445" t="s">
        <v>406</v>
      </c>
      <c r="D445" s="1">
        <v>18.37</v>
      </c>
      <c r="E445" s="2">
        <v>4.3</v>
      </c>
      <c r="F445" s="2">
        <v>78.99</v>
      </c>
      <c r="G445" t="s">
        <v>604</v>
      </c>
      <c r="H445">
        <f ca="1">IF(78.99&lt;&gt;78.99,0,0)</f>
        <v>0</v>
      </c>
      <c r="I445" t="s">
        <v>14</v>
      </c>
      <c r="J445" t="s">
        <v>14</v>
      </c>
    </row>
    <row r="446" spans="1:10">
      <c r="A446" t="s">
        <v>606</v>
      </c>
      <c r="B446" t="s">
        <v>607</v>
      </c>
      <c r="C446" t="s">
        <v>608</v>
      </c>
      <c r="D446" s="1">
        <v>20.18</v>
      </c>
      <c r="E446" s="2">
        <v>3.45</v>
      </c>
      <c r="F446" s="2">
        <v>69.62</v>
      </c>
      <c r="G446" t="s">
        <v>609</v>
      </c>
      <c r="H446">
        <f ca="1">IF(69.62&lt;&gt;69.62,0,0)</f>
        <v>0</v>
      </c>
      <c r="I446" t="s">
        <v>14</v>
      </c>
      <c r="J446" t="s">
        <v>14</v>
      </c>
    </row>
    <row r="447" spans="1:10">
      <c r="A447" t="s">
        <v>610</v>
      </c>
      <c r="B447" t="s">
        <v>607</v>
      </c>
      <c r="C447" t="s">
        <v>608</v>
      </c>
      <c r="D447" s="1">
        <v>20.28</v>
      </c>
      <c r="E447" s="2">
        <v>3.45</v>
      </c>
      <c r="F447" s="2">
        <v>69.97</v>
      </c>
      <c r="G447" t="s">
        <v>609</v>
      </c>
      <c r="H447">
        <f ca="1">IF(69.97&lt;&gt;69.97,0,0)</f>
        <v>0</v>
      </c>
      <c r="I447" t="s">
        <v>14</v>
      </c>
      <c r="J447" t="s">
        <v>14</v>
      </c>
    </row>
    <row r="448" spans="1:10">
      <c r="A448" t="s">
        <v>611</v>
      </c>
      <c r="B448" t="s">
        <v>607</v>
      </c>
      <c r="C448" t="s">
        <v>612</v>
      </c>
      <c r="D448" s="1">
        <v>20.28</v>
      </c>
      <c r="E448" s="2">
        <v>4.7</v>
      </c>
      <c r="F448" s="2">
        <v>95.32</v>
      </c>
      <c r="G448" t="s">
        <v>609</v>
      </c>
      <c r="H448">
        <f ca="1">IF(95.32&lt;&gt;95.32,0,0)</f>
        <v>0</v>
      </c>
      <c r="I448" t="s">
        <v>14</v>
      </c>
      <c r="J448" t="s">
        <v>14</v>
      </c>
    </row>
    <row r="449" spans="1:10">
      <c r="A449" t="s">
        <v>613</v>
      </c>
      <c r="B449" t="s">
        <v>607</v>
      </c>
      <c r="C449" t="s">
        <v>608</v>
      </c>
      <c r="D449" s="1">
        <v>20.2</v>
      </c>
      <c r="E449" s="2">
        <v>3.45</v>
      </c>
      <c r="F449" s="2">
        <v>69.69</v>
      </c>
      <c r="G449" t="s">
        <v>609</v>
      </c>
      <c r="H449">
        <f ca="1">IF(69.69&lt;&gt;69.69,0,0)</f>
        <v>0</v>
      </c>
      <c r="I449" t="s">
        <v>14</v>
      </c>
      <c r="J449" t="s">
        <v>14</v>
      </c>
    </row>
    <row r="450" spans="1:10">
      <c r="A450" t="s">
        <v>614</v>
      </c>
      <c r="B450" t="s">
        <v>607</v>
      </c>
      <c r="C450" t="s">
        <v>608</v>
      </c>
      <c r="D450" s="1">
        <v>20.25</v>
      </c>
      <c r="E450" s="2">
        <v>3.45</v>
      </c>
      <c r="F450" s="2">
        <v>69.86</v>
      </c>
      <c r="G450" t="s">
        <v>609</v>
      </c>
      <c r="H450">
        <f ca="1">IF(69.86&lt;&gt;69.86,0,0)</f>
        <v>0</v>
      </c>
      <c r="I450" t="s">
        <v>14</v>
      </c>
      <c r="J450" t="s">
        <v>14</v>
      </c>
    </row>
    <row r="451" spans="1:10">
      <c r="A451" t="s">
        <v>615</v>
      </c>
      <c r="B451" t="s">
        <v>607</v>
      </c>
      <c r="C451" t="s">
        <v>612</v>
      </c>
      <c r="D451" s="1">
        <v>20.17</v>
      </c>
      <c r="E451" s="2">
        <v>4.7</v>
      </c>
      <c r="F451" s="2">
        <v>94.8</v>
      </c>
      <c r="G451" t="s">
        <v>609</v>
      </c>
      <c r="H451">
        <f ca="1">IF(94.8&lt;&gt;94.8,0,0)</f>
        <v>0</v>
      </c>
      <c r="I451" t="s">
        <v>14</v>
      </c>
      <c r="J451" t="s">
        <v>14</v>
      </c>
    </row>
    <row r="452" spans="1:10">
      <c r="A452" t="s">
        <v>616</v>
      </c>
      <c r="B452" t="s">
        <v>607</v>
      </c>
      <c r="C452" t="s">
        <v>617</v>
      </c>
      <c r="D452" s="1">
        <v>20.24</v>
      </c>
      <c r="E452" s="2">
        <v>3.95</v>
      </c>
      <c r="F452" s="2">
        <v>79.95</v>
      </c>
      <c r="G452" t="s">
        <v>609</v>
      </c>
      <c r="H452">
        <f ca="1">IF(79.95&lt;&gt;79.95,0,0)</f>
        <v>0</v>
      </c>
      <c r="I452" t="s">
        <v>14</v>
      </c>
      <c r="J452" t="s">
        <v>14</v>
      </c>
    </row>
    <row r="453" spans="1:10">
      <c r="A453" t="s">
        <v>618</v>
      </c>
      <c r="B453" t="s">
        <v>607</v>
      </c>
      <c r="C453" t="s">
        <v>619</v>
      </c>
      <c r="D453" s="1">
        <v>20.24</v>
      </c>
      <c r="E453" s="2">
        <v>4.7</v>
      </c>
      <c r="F453" s="2">
        <v>95.13</v>
      </c>
      <c r="G453" t="s">
        <v>609</v>
      </c>
      <c r="H453">
        <f ca="1">IF(95.13&lt;&gt;95.13,0,0)</f>
        <v>0</v>
      </c>
      <c r="I453" t="s">
        <v>14</v>
      </c>
      <c r="J453" t="s">
        <v>14</v>
      </c>
    </row>
    <row r="454" spans="1:10">
      <c r="A454" t="s">
        <v>620</v>
      </c>
      <c r="B454" t="s">
        <v>607</v>
      </c>
      <c r="C454" t="s">
        <v>621</v>
      </c>
      <c r="D454" s="1">
        <v>20.38</v>
      </c>
      <c r="E454" s="2">
        <v>5.7</v>
      </c>
      <c r="F454" s="2">
        <v>116.17</v>
      </c>
      <c r="G454" t="s">
        <v>609</v>
      </c>
      <c r="H454">
        <f ca="1">IF(116.17&lt;&gt;116.17,0,0)</f>
        <v>0</v>
      </c>
      <c r="I454" t="s">
        <v>14</v>
      </c>
      <c r="J454" t="s">
        <v>14</v>
      </c>
    </row>
    <row r="455" spans="1:10">
      <c r="A455" t="s">
        <v>622</v>
      </c>
      <c r="B455" t="s">
        <v>607</v>
      </c>
      <c r="C455" t="s">
        <v>623</v>
      </c>
      <c r="D455" s="1">
        <v>20.4</v>
      </c>
      <c r="E455" s="2">
        <v>3.45</v>
      </c>
      <c r="F455" s="2">
        <v>70.38</v>
      </c>
      <c r="G455" t="s">
        <v>609</v>
      </c>
      <c r="H455">
        <f ca="1">IF(70.38&lt;&gt;70.38,0,0)</f>
        <v>0</v>
      </c>
      <c r="I455" t="s">
        <v>14</v>
      </c>
      <c r="J455" t="s">
        <v>14</v>
      </c>
    </row>
    <row r="456" spans="1:10">
      <c r="A456" t="s">
        <v>624</v>
      </c>
      <c r="B456" t="s">
        <v>607</v>
      </c>
      <c r="C456" t="s">
        <v>522</v>
      </c>
      <c r="D456" s="1">
        <v>20.37</v>
      </c>
      <c r="E456" s="2">
        <v>3.95</v>
      </c>
      <c r="F456" s="2">
        <v>80.46</v>
      </c>
      <c r="G456" t="s">
        <v>609</v>
      </c>
      <c r="H456">
        <f ca="1">IF(80.46&lt;&gt;80.46,0,0)</f>
        <v>0</v>
      </c>
      <c r="I456" t="s">
        <v>14</v>
      </c>
      <c r="J456" t="s">
        <v>14</v>
      </c>
    </row>
    <row r="457" spans="1:10">
      <c r="A457" t="s">
        <v>625</v>
      </c>
      <c r="B457" t="s">
        <v>607</v>
      </c>
      <c r="C457" t="s">
        <v>522</v>
      </c>
      <c r="D457" s="1">
        <v>20.29</v>
      </c>
      <c r="E457" s="2">
        <v>3.95</v>
      </c>
      <c r="F457" s="2">
        <v>80.15</v>
      </c>
      <c r="G457" t="s">
        <v>609</v>
      </c>
      <c r="H457">
        <f ca="1">IF(80.15&lt;&gt;80.15,0,0)</f>
        <v>0</v>
      </c>
      <c r="I457" t="s">
        <v>14</v>
      </c>
      <c r="J457" t="s">
        <v>14</v>
      </c>
    </row>
    <row r="458" spans="1:10">
      <c r="A458" t="s">
        <v>626</v>
      </c>
      <c r="B458" t="s">
        <v>607</v>
      </c>
      <c r="C458" t="s">
        <v>627</v>
      </c>
      <c r="D458" s="1">
        <v>20.52</v>
      </c>
      <c r="E458" s="2">
        <v>4.15</v>
      </c>
      <c r="F458" s="2">
        <v>85.16</v>
      </c>
      <c r="G458" t="s">
        <v>609</v>
      </c>
      <c r="H458">
        <f ca="1">IF(85.16&lt;&gt;85.16,0,0)</f>
        <v>0</v>
      </c>
      <c r="I458" t="s">
        <v>14</v>
      </c>
      <c r="J458" t="s">
        <v>14</v>
      </c>
    </row>
    <row r="459" spans="1:10">
      <c r="A459" t="s">
        <v>628</v>
      </c>
      <c r="B459" t="s">
        <v>607</v>
      </c>
      <c r="C459" t="s">
        <v>629</v>
      </c>
      <c r="D459" s="1">
        <v>20.42</v>
      </c>
      <c r="E459" s="2">
        <v>4.3</v>
      </c>
      <c r="F459" s="2">
        <v>87.81</v>
      </c>
      <c r="G459" t="s">
        <v>609</v>
      </c>
      <c r="H459">
        <f ca="1">IF(87.81&lt;&gt;87.81,0,0)</f>
        <v>0</v>
      </c>
      <c r="I459" t="s">
        <v>14</v>
      </c>
      <c r="J459" t="s">
        <v>14</v>
      </c>
    </row>
    <row r="460" spans="1:10">
      <c r="A460" t="s">
        <v>630</v>
      </c>
      <c r="B460" t="s">
        <v>607</v>
      </c>
      <c r="C460" t="s">
        <v>522</v>
      </c>
      <c r="D460" s="1">
        <v>20.42</v>
      </c>
      <c r="E460" s="2">
        <v>3.95</v>
      </c>
      <c r="F460" s="2">
        <v>80.66</v>
      </c>
      <c r="G460" t="s">
        <v>609</v>
      </c>
      <c r="H460">
        <f ca="1">IF(80.66&lt;&gt;80.66,0,0)</f>
        <v>0</v>
      </c>
      <c r="I460" t="s">
        <v>14</v>
      </c>
      <c r="J460" t="s">
        <v>14</v>
      </c>
    </row>
    <row r="461" spans="1:10">
      <c r="A461" t="s">
        <v>631</v>
      </c>
      <c r="B461" t="s">
        <v>607</v>
      </c>
      <c r="C461" t="s">
        <v>612</v>
      </c>
      <c r="D461" s="1">
        <v>20.49</v>
      </c>
      <c r="E461" s="2">
        <v>4.7</v>
      </c>
      <c r="F461" s="2">
        <v>96.3</v>
      </c>
      <c r="G461" t="s">
        <v>609</v>
      </c>
      <c r="H461">
        <f ca="1">IF(96.3&lt;&gt;96.3,0,0)</f>
        <v>0</v>
      </c>
      <c r="I461" t="s">
        <v>14</v>
      </c>
      <c r="J461" t="s">
        <v>14</v>
      </c>
    </row>
    <row r="462" spans="1:10">
      <c r="A462" t="s">
        <v>632</v>
      </c>
      <c r="B462" t="s">
        <v>607</v>
      </c>
      <c r="C462" t="s">
        <v>399</v>
      </c>
      <c r="D462" s="1">
        <v>20.44</v>
      </c>
      <c r="E462" s="2">
        <v>4.7</v>
      </c>
      <c r="F462" s="2">
        <v>96.07</v>
      </c>
      <c r="G462" t="s">
        <v>609</v>
      </c>
      <c r="H462">
        <f ca="1">IF(96.07&lt;&gt;96.07,0,0)</f>
        <v>0</v>
      </c>
      <c r="I462" t="s">
        <v>14</v>
      </c>
      <c r="J462" t="s">
        <v>14</v>
      </c>
    </row>
    <row r="463" spans="1:10">
      <c r="A463" t="s">
        <v>633</v>
      </c>
      <c r="B463" t="s">
        <v>607</v>
      </c>
      <c r="C463" t="s">
        <v>634</v>
      </c>
      <c r="D463" s="1">
        <v>20.37</v>
      </c>
      <c r="E463" s="2">
        <v>3.95</v>
      </c>
      <c r="F463" s="2">
        <v>80.46</v>
      </c>
      <c r="G463" t="s">
        <v>609</v>
      </c>
      <c r="H463">
        <f ca="1">IF(80.46&lt;&gt;80.46,0,0)</f>
        <v>0</v>
      </c>
      <c r="I463" t="s">
        <v>14</v>
      </c>
      <c r="J463" t="s">
        <v>14</v>
      </c>
    </row>
    <row r="464" spans="1:10">
      <c r="A464" t="s">
        <v>635</v>
      </c>
      <c r="B464" t="s">
        <v>607</v>
      </c>
      <c r="C464" t="s">
        <v>522</v>
      </c>
      <c r="D464" s="1">
        <v>20.43</v>
      </c>
      <c r="E464" s="2">
        <v>3.95</v>
      </c>
      <c r="F464" s="2">
        <v>80.7</v>
      </c>
      <c r="G464" t="s">
        <v>609</v>
      </c>
      <c r="H464">
        <f ca="1">IF(80.7&lt;&gt;80.7,0,0)</f>
        <v>0</v>
      </c>
      <c r="I464" t="s">
        <v>14</v>
      </c>
      <c r="J464" t="s">
        <v>14</v>
      </c>
    </row>
    <row r="465" spans="1:10">
      <c r="A465" t="s">
        <v>636</v>
      </c>
      <c r="B465" t="s">
        <v>607</v>
      </c>
      <c r="C465" t="s">
        <v>634</v>
      </c>
      <c r="D465" s="1">
        <v>20.37</v>
      </c>
      <c r="E465" s="2">
        <v>3.95</v>
      </c>
      <c r="F465" s="2">
        <v>80.46</v>
      </c>
      <c r="G465" t="s">
        <v>609</v>
      </c>
      <c r="H465">
        <f ca="1">IF(80.46&lt;&gt;80.46,0,0)</f>
        <v>0</v>
      </c>
      <c r="I465" t="s">
        <v>14</v>
      </c>
      <c r="J465" t="s">
        <v>14</v>
      </c>
    </row>
    <row r="466" spans="1:10">
      <c r="A466" t="s">
        <v>637</v>
      </c>
      <c r="B466" t="s">
        <v>607</v>
      </c>
      <c r="C466" t="s">
        <v>623</v>
      </c>
      <c r="D466" s="1">
        <v>20.42</v>
      </c>
      <c r="E466" s="2">
        <v>3.45</v>
      </c>
      <c r="F466" s="2">
        <v>70.45</v>
      </c>
      <c r="G466" t="s">
        <v>609</v>
      </c>
      <c r="H466">
        <f ca="1">IF(70.45&lt;&gt;70.45,0,0)</f>
        <v>0</v>
      </c>
      <c r="I466" t="s">
        <v>14</v>
      </c>
      <c r="J466" t="s">
        <v>14</v>
      </c>
    </row>
    <row r="467" spans="1:10">
      <c r="A467" t="s">
        <v>638</v>
      </c>
      <c r="B467" t="s">
        <v>607</v>
      </c>
      <c r="C467" t="s">
        <v>399</v>
      </c>
      <c r="D467" s="1">
        <v>20.34</v>
      </c>
      <c r="E467" s="2">
        <v>4.7</v>
      </c>
      <c r="F467" s="2">
        <v>95.6</v>
      </c>
      <c r="G467" t="s">
        <v>609</v>
      </c>
      <c r="H467">
        <f ca="1">IF(95.6&lt;&gt;95.6,0,0)</f>
        <v>0</v>
      </c>
      <c r="I467" t="s">
        <v>14</v>
      </c>
      <c r="J467" t="s">
        <v>14</v>
      </c>
    </row>
    <row r="468" spans="1:10">
      <c r="A468" t="s">
        <v>639</v>
      </c>
      <c r="B468" t="s">
        <v>607</v>
      </c>
      <c r="C468" t="s">
        <v>612</v>
      </c>
      <c r="D468" s="1">
        <v>20.38</v>
      </c>
      <c r="E468" s="2">
        <v>4.7</v>
      </c>
      <c r="F468" s="2">
        <v>95.79</v>
      </c>
      <c r="G468" t="s">
        <v>609</v>
      </c>
      <c r="H468">
        <f ca="1">IF(95.79&lt;&gt;95.79,0,0)</f>
        <v>0</v>
      </c>
      <c r="I468" t="s">
        <v>14</v>
      </c>
      <c r="J468" t="s">
        <v>14</v>
      </c>
    </row>
    <row r="469" spans="1:10">
      <c r="A469" t="s">
        <v>640</v>
      </c>
      <c r="B469" t="s">
        <v>607</v>
      </c>
      <c r="C469" t="s">
        <v>522</v>
      </c>
      <c r="D469" s="1">
        <v>20.44</v>
      </c>
      <c r="E469" s="2">
        <v>3.95</v>
      </c>
      <c r="F469" s="2">
        <v>80.74</v>
      </c>
      <c r="G469" t="s">
        <v>609</v>
      </c>
      <c r="H469">
        <f ca="1">IF(80.74&lt;&gt;80.74,0,0)</f>
        <v>0</v>
      </c>
      <c r="I469" t="s">
        <v>14</v>
      </c>
      <c r="J469" t="s">
        <v>14</v>
      </c>
    </row>
    <row r="470" spans="1:10">
      <c r="A470" t="s">
        <v>641</v>
      </c>
      <c r="B470" t="s">
        <v>607</v>
      </c>
      <c r="C470" t="s">
        <v>634</v>
      </c>
      <c r="D470" s="1">
        <v>20.44</v>
      </c>
      <c r="E470" s="2">
        <v>3.95</v>
      </c>
      <c r="F470" s="2">
        <v>80.74</v>
      </c>
      <c r="G470" t="s">
        <v>609</v>
      </c>
      <c r="H470">
        <f ca="1">IF(80.74&lt;&gt;80.74,0,0)</f>
        <v>0</v>
      </c>
      <c r="I470" t="s">
        <v>14</v>
      </c>
      <c r="J470" t="s">
        <v>14</v>
      </c>
    </row>
    <row r="471" spans="1:10">
      <c r="A471" t="s">
        <v>642</v>
      </c>
      <c r="B471" t="s">
        <v>607</v>
      </c>
      <c r="C471" t="s">
        <v>396</v>
      </c>
      <c r="D471" s="1">
        <v>20.45</v>
      </c>
      <c r="E471" s="2">
        <v>5.2</v>
      </c>
      <c r="F471" s="2">
        <v>106.34</v>
      </c>
      <c r="G471" t="s">
        <v>609</v>
      </c>
      <c r="H471">
        <f ca="1">IF(106.34&lt;&gt;106.34,0,0)</f>
        <v>0</v>
      </c>
      <c r="I471" t="s">
        <v>14</v>
      </c>
      <c r="J471" t="s">
        <v>14</v>
      </c>
    </row>
    <row r="472" spans="1:10">
      <c r="A472" t="s">
        <v>643</v>
      </c>
      <c r="B472" t="s">
        <v>607</v>
      </c>
      <c r="C472" t="s">
        <v>522</v>
      </c>
      <c r="D472" s="1">
        <v>20.47</v>
      </c>
      <c r="E472" s="2">
        <v>3.95</v>
      </c>
      <c r="F472" s="2">
        <v>80.86</v>
      </c>
      <c r="G472" t="s">
        <v>609</v>
      </c>
      <c r="H472">
        <f ca="1">IF(80.86&lt;&gt;80.86,0,0)</f>
        <v>0</v>
      </c>
      <c r="I472" t="s">
        <v>14</v>
      </c>
      <c r="J472" t="s">
        <v>14</v>
      </c>
    </row>
    <row r="473" spans="1:10">
      <c r="A473" t="s">
        <v>644</v>
      </c>
      <c r="B473" t="s">
        <v>607</v>
      </c>
      <c r="C473" t="s">
        <v>399</v>
      </c>
      <c r="D473" s="1">
        <v>20.45</v>
      </c>
      <c r="E473" s="2">
        <v>4.7</v>
      </c>
      <c r="F473" s="2">
        <v>96.12</v>
      </c>
      <c r="G473" t="s">
        <v>609</v>
      </c>
      <c r="H473">
        <f ca="1">IF(96.12&lt;&gt;96.12,0,0)</f>
        <v>0</v>
      </c>
      <c r="I473" t="s">
        <v>14</v>
      </c>
      <c r="J473" t="s">
        <v>14</v>
      </c>
    </row>
    <row r="474" spans="1:10">
      <c r="A474" t="s">
        <v>645</v>
      </c>
      <c r="B474" t="s">
        <v>607</v>
      </c>
      <c r="C474" t="s">
        <v>634</v>
      </c>
      <c r="D474" s="1">
        <v>20.38</v>
      </c>
      <c r="E474" s="2">
        <v>3.95</v>
      </c>
      <c r="F474" s="2">
        <v>80.5</v>
      </c>
      <c r="G474" t="s">
        <v>609</v>
      </c>
      <c r="H474">
        <f ca="1">IF(80.5&lt;&gt;80.5,0,0)</f>
        <v>0</v>
      </c>
      <c r="I474" t="s">
        <v>14</v>
      </c>
      <c r="J474" t="s">
        <v>14</v>
      </c>
    </row>
    <row r="475" spans="1:10">
      <c r="A475" t="s">
        <v>646</v>
      </c>
      <c r="B475" t="s">
        <v>607</v>
      </c>
      <c r="C475" t="s">
        <v>483</v>
      </c>
      <c r="D475" s="1">
        <v>20.34</v>
      </c>
      <c r="E475" s="2">
        <v>4.15</v>
      </c>
      <c r="F475" s="2">
        <v>84.41</v>
      </c>
      <c r="G475" t="s">
        <v>609</v>
      </c>
      <c r="H475">
        <f ca="1">IF(84.41&lt;&gt;84.41,0,0)</f>
        <v>0</v>
      </c>
      <c r="I475" t="s">
        <v>14</v>
      </c>
      <c r="J475" t="s">
        <v>14</v>
      </c>
    </row>
    <row r="476" spans="1:10">
      <c r="A476" t="s">
        <v>647</v>
      </c>
      <c r="B476" t="s">
        <v>607</v>
      </c>
      <c r="C476" t="s">
        <v>399</v>
      </c>
      <c r="D476" s="1">
        <v>20.38</v>
      </c>
      <c r="E476" s="2">
        <v>4.7</v>
      </c>
      <c r="F476" s="2">
        <v>95.79</v>
      </c>
      <c r="G476" t="s">
        <v>609</v>
      </c>
      <c r="H476">
        <f ca="1">IF(95.79&lt;&gt;95.79,0,0)</f>
        <v>0</v>
      </c>
      <c r="I476" t="s">
        <v>14</v>
      </c>
      <c r="J476" t="s">
        <v>14</v>
      </c>
    </row>
    <row r="477" spans="1:10">
      <c r="A477" t="s">
        <v>648</v>
      </c>
      <c r="B477" t="s">
        <v>607</v>
      </c>
      <c r="C477" t="s">
        <v>634</v>
      </c>
      <c r="D477" s="1">
        <v>20.42</v>
      </c>
      <c r="E477" s="2">
        <v>3.95</v>
      </c>
      <c r="F477" s="2">
        <v>80.66</v>
      </c>
      <c r="G477" t="s">
        <v>609</v>
      </c>
      <c r="H477">
        <f ca="1">IF(80.66&lt;&gt;80.66,0,0)</f>
        <v>0</v>
      </c>
      <c r="I477" t="s">
        <v>14</v>
      </c>
      <c r="J477" t="s">
        <v>14</v>
      </c>
    </row>
    <row r="478" spans="1:10">
      <c r="A478" t="s">
        <v>649</v>
      </c>
      <c r="B478" t="s">
        <v>607</v>
      </c>
      <c r="C478" t="s">
        <v>650</v>
      </c>
      <c r="D478" s="1">
        <v>20.43</v>
      </c>
      <c r="E478" s="2">
        <v>4.7</v>
      </c>
      <c r="F478" s="2">
        <v>96.02</v>
      </c>
      <c r="G478" t="s">
        <v>609</v>
      </c>
      <c r="H478">
        <f ca="1">IF(96.02&lt;&gt;96.02,0,0)</f>
        <v>0</v>
      </c>
      <c r="I478" t="s">
        <v>14</v>
      </c>
      <c r="J478" t="s">
        <v>14</v>
      </c>
    </row>
    <row r="479" spans="1:10">
      <c r="A479" t="s">
        <v>651</v>
      </c>
      <c r="B479" t="s">
        <v>607</v>
      </c>
      <c r="C479" t="s">
        <v>634</v>
      </c>
      <c r="D479" s="1">
        <v>20.37</v>
      </c>
      <c r="E479" s="2">
        <v>3.95</v>
      </c>
      <c r="F479" s="2">
        <v>80.46</v>
      </c>
      <c r="G479" t="s">
        <v>609</v>
      </c>
      <c r="H479">
        <f ca="1">IF(80.46&lt;&gt;80.46,0,0)</f>
        <v>0</v>
      </c>
      <c r="I479" t="s">
        <v>14</v>
      </c>
      <c r="J479" t="s">
        <v>14</v>
      </c>
    </row>
    <row r="480" spans="1:10">
      <c r="A480" t="s">
        <v>652</v>
      </c>
      <c r="B480" t="s">
        <v>653</v>
      </c>
      <c r="C480" t="s">
        <v>608</v>
      </c>
      <c r="D480" s="1">
        <v>17.58</v>
      </c>
      <c r="E480" s="2">
        <v>3.45</v>
      </c>
      <c r="F480" s="2">
        <v>60.65</v>
      </c>
      <c r="G480" t="s">
        <v>654</v>
      </c>
      <c r="H480">
        <f ca="1">IF(60.65&lt;&gt;60.65,0,0)</f>
        <v>0</v>
      </c>
      <c r="I480" t="s">
        <v>14</v>
      </c>
      <c r="J480" t="s">
        <v>14</v>
      </c>
    </row>
    <row r="481" spans="1:10">
      <c r="A481" t="s">
        <v>655</v>
      </c>
      <c r="B481" t="s">
        <v>653</v>
      </c>
      <c r="C481" t="s">
        <v>617</v>
      </c>
      <c r="D481" s="1">
        <v>17.54</v>
      </c>
      <c r="E481" s="2">
        <v>3.95</v>
      </c>
      <c r="F481" s="2">
        <v>69.28</v>
      </c>
      <c r="G481" t="s">
        <v>654</v>
      </c>
      <c r="H481">
        <f ca="1">IF(69.28&lt;&gt;69.28,0,0)</f>
        <v>0</v>
      </c>
      <c r="I481" t="s">
        <v>14</v>
      </c>
      <c r="J481" t="s">
        <v>14</v>
      </c>
    </row>
    <row r="482" spans="1:10">
      <c r="A482" t="s">
        <v>656</v>
      </c>
      <c r="B482" t="s">
        <v>653</v>
      </c>
      <c r="C482" t="s">
        <v>608</v>
      </c>
      <c r="D482" s="1">
        <v>17.55</v>
      </c>
      <c r="E482" s="2">
        <v>3.45</v>
      </c>
      <c r="F482" s="2">
        <v>60.55</v>
      </c>
      <c r="G482" t="s">
        <v>654</v>
      </c>
      <c r="H482">
        <f ca="1">IF(60.55&lt;&gt;60.55,0,0)</f>
        <v>0</v>
      </c>
      <c r="I482" t="s">
        <v>14</v>
      </c>
      <c r="J482" t="s">
        <v>14</v>
      </c>
    </row>
    <row r="483" spans="1:10">
      <c r="A483" t="s">
        <v>657</v>
      </c>
      <c r="B483" t="s">
        <v>653</v>
      </c>
      <c r="C483" t="s">
        <v>608</v>
      </c>
      <c r="D483" s="1">
        <v>17.54</v>
      </c>
      <c r="E483" s="2">
        <v>3.45</v>
      </c>
      <c r="F483" s="2">
        <v>60.51</v>
      </c>
      <c r="G483" t="s">
        <v>654</v>
      </c>
      <c r="H483">
        <f ca="1">IF(60.51&lt;&gt;60.51,0,0)</f>
        <v>0</v>
      </c>
      <c r="I483" t="s">
        <v>14</v>
      </c>
      <c r="J483" t="s">
        <v>14</v>
      </c>
    </row>
    <row r="484" spans="1:10">
      <c r="A484" t="s">
        <v>658</v>
      </c>
      <c r="B484" t="s">
        <v>653</v>
      </c>
      <c r="C484" t="s">
        <v>608</v>
      </c>
      <c r="D484" s="1">
        <v>17.62</v>
      </c>
      <c r="E484" s="2">
        <v>3.45</v>
      </c>
      <c r="F484" s="2">
        <v>60.79</v>
      </c>
      <c r="G484" t="s">
        <v>654</v>
      </c>
      <c r="H484">
        <f ca="1">IF(60.79&lt;&gt;60.79,0,0)</f>
        <v>0</v>
      </c>
      <c r="I484" t="s">
        <v>14</v>
      </c>
      <c r="J484" t="s">
        <v>14</v>
      </c>
    </row>
    <row r="485" spans="1:10">
      <c r="A485" t="s">
        <v>659</v>
      </c>
      <c r="B485" t="s">
        <v>653</v>
      </c>
      <c r="C485" t="s">
        <v>612</v>
      </c>
      <c r="D485" s="1">
        <v>17.6</v>
      </c>
      <c r="E485" s="2">
        <v>4.7</v>
      </c>
      <c r="F485" s="2">
        <v>82.72</v>
      </c>
      <c r="G485" t="s">
        <v>654</v>
      </c>
      <c r="H485">
        <f ca="1">IF(82.72&lt;&gt;82.72,0,0)</f>
        <v>0</v>
      </c>
      <c r="I485" t="s">
        <v>14</v>
      </c>
      <c r="J485" t="s">
        <v>14</v>
      </c>
    </row>
    <row r="486" spans="1:10">
      <c r="A486" t="s">
        <v>660</v>
      </c>
      <c r="B486" t="s">
        <v>653</v>
      </c>
      <c r="C486" t="s">
        <v>612</v>
      </c>
      <c r="D486" s="1">
        <v>17.49</v>
      </c>
      <c r="E486" s="2">
        <v>4.7</v>
      </c>
      <c r="F486" s="2">
        <v>82.2</v>
      </c>
      <c r="G486" t="s">
        <v>654</v>
      </c>
      <c r="H486">
        <f ca="1">IF(82.2&lt;&gt;82.2,0,0)</f>
        <v>0</v>
      </c>
      <c r="I486" t="s">
        <v>14</v>
      </c>
      <c r="J486" t="s">
        <v>14</v>
      </c>
    </row>
    <row r="487" spans="1:10">
      <c r="A487" t="s">
        <v>661</v>
      </c>
      <c r="B487" t="s">
        <v>653</v>
      </c>
      <c r="C487" t="s">
        <v>623</v>
      </c>
      <c r="D487" s="1">
        <v>17.53</v>
      </c>
      <c r="E487" s="2">
        <v>3.45</v>
      </c>
      <c r="F487" s="2">
        <v>60.48</v>
      </c>
      <c r="G487" t="s">
        <v>654</v>
      </c>
      <c r="H487">
        <f ca="1">IF(60.48&lt;&gt;60.48,0,0)</f>
        <v>0</v>
      </c>
      <c r="I487" t="s">
        <v>14</v>
      </c>
      <c r="J487" t="s">
        <v>14</v>
      </c>
    </row>
    <row r="488" spans="1:10">
      <c r="A488" t="s">
        <v>662</v>
      </c>
      <c r="B488" t="s">
        <v>653</v>
      </c>
      <c r="C488" t="s">
        <v>612</v>
      </c>
      <c r="D488" s="1">
        <v>17.62</v>
      </c>
      <c r="E488" s="2">
        <v>4.7</v>
      </c>
      <c r="F488" s="2">
        <v>82.81</v>
      </c>
      <c r="G488" t="s">
        <v>654</v>
      </c>
      <c r="H488">
        <f ca="1">IF(82.81&lt;&gt;82.81,0,0)</f>
        <v>0</v>
      </c>
      <c r="I488" t="s">
        <v>14</v>
      </c>
      <c r="J488" t="s">
        <v>14</v>
      </c>
    </row>
    <row r="489" spans="1:10">
      <c r="A489" t="s">
        <v>663</v>
      </c>
      <c r="B489" t="s">
        <v>653</v>
      </c>
      <c r="C489" t="s">
        <v>612</v>
      </c>
      <c r="D489" s="1">
        <v>17.7</v>
      </c>
      <c r="E489" s="2">
        <v>4.7</v>
      </c>
      <c r="F489" s="2">
        <v>83.19</v>
      </c>
      <c r="G489" t="s">
        <v>654</v>
      </c>
      <c r="H489">
        <f ca="1">IF(83.19&lt;&gt;83.19,0,0)</f>
        <v>0</v>
      </c>
      <c r="I489" t="s">
        <v>14</v>
      </c>
      <c r="J489" t="s">
        <v>14</v>
      </c>
    </row>
    <row r="490" spans="1:10">
      <c r="A490" t="s">
        <v>664</v>
      </c>
      <c r="B490" t="s">
        <v>653</v>
      </c>
      <c r="C490" t="s">
        <v>612</v>
      </c>
      <c r="D490" s="1">
        <v>17.7</v>
      </c>
      <c r="E490" s="2">
        <v>4.7</v>
      </c>
      <c r="F490" s="2">
        <v>83.19</v>
      </c>
      <c r="G490" t="s">
        <v>654</v>
      </c>
      <c r="H490">
        <f ca="1">IF(83.19&lt;&gt;83.19,0,0)</f>
        <v>0</v>
      </c>
      <c r="I490" t="s">
        <v>14</v>
      </c>
      <c r="J490" t="s">
        <v>14</v>
      </c>
    </row>
    <row r="491" spans="1:10">
      <c r="A491" t="s">
        <v>665</v>
      </c>
      <c r="B491" t="s">
        <v>653</v>
      </c>
      <c r="C491" t="s">
        <v>612</v>
      </c>
      <c r="D491" s="1">
        <v>17.6</v>
      </c>
      <c r="E491" s="2">
        <v>4.7</v>
      </c>
      <c r="F491" s="2">
        <v>82.72</v>
      </c>
      <c r="G491" t="s">
        <v>654</v>
      </c>
      <c r="H491">
        <f ca="1">IF(82.72&lt;&gt;82.72,0,0)</f>
        <v>0</v>
      </c>
      <c r="I491" t="s">
        <v>14</v>
      </c>
      <c r="J491" t="s">
        <v>14</v>
      </c>
    </row>
    <row r="492" spans="1:10">
      <c r="A492" t="s">
        <v>666</v>
      </c>
      <c r="B492" t="s">
        <v>653</v>
      </c>
      <c r="C492" t="s">
        <v>667</v>
      </c>
      <c r="D492" s="1">
        <v>17.62</v>
      </c>
      <c r="E492" s="2">
        <v>3.45</v>
      </c>
      <c r="F492" s="2">
        <v>60.79</v>
      </c>
      <c r="G492" t="s">
        <v>654</v>
      </c>
      <c r="H492">
        <f ca="1">IF(60.79&lt;&gt;60.79,0,0)</f>
        <v>0</v>
      </c>
      <c r="I492" t="s">
        <v>14</v>
      </c>
      <c r="J492" t="s">
        <v>14</v>
      </c>
    </row>
    <row r="493" spans="1:10">
      <c r="A493" t="s">
        <v>668</v>
      </c>
      <c r="B493" t="s">
        <v>653</v>
      </c>
      <c r="C493" t="s">
        <v>669</v>
      </c>
      <c r="D493" s="1">
        <v>17.71</v>
      </c>
      <c r="E493" s="2">
        <v>4.3</v>
      </c>
      <c r="F493" s="2">
        <v>76.15</v>
      </c>
      <c r="G493" t="s">
        <v>654</v>
      </c>
      <c r="H493">
        <f ca="1">IF(76.15&lt;&gt;76.15,0,0)</f>
        <v>0</v>
      </c>
      <c r="I493" t="s">
        <v>14</v>
      </c>
      <c r="J493" t="s">
        <v>14</v>
      </c>
    </row>
    <row r="494" spans="1:10">
      <c r="A494" t="s">
        <v>670</v>
      </c>
      <c r="B494" t="s">
        <v>653</v>
      </c>
      <c r="C494" t="s">
        <v>522</v>
      </c>
      <c r="D494" s="1">
        <v>17.6</v>
      </c>
      <c r="E494" s="2">
        <v>3.95</v>
      </c>
      <c r="F494" s="2">
        <v>69.52</v>
      </c>
      <c r="G494" t="s">
        <v>654</v>
      </c>
      <c r="H494">
        <f ca="1">IF(69.52&lt;&gt;69.52,0,0)</f>
        <v>0</v>
      </c>
      <c r="I494" t="s">
        <v>14</v>
      </c>
      <c r="J494" t="s">
        <v>14</v>
      </c>
    </row>
    <row r="495" spans="1:10">
      <c r="A495" t="s">
        <v>671</v>
      </c>
      <c r="B495" t="s">
        <v>653</v>
      </c>
      <c r="C495" t="s">
        <v>612</v>
      </c>
      <c r="D495" s="1">
        <v>17.63</v>
      </c>
      <c r="E495" s="2">
        <v>4.7</v>
      </c>
      <c r="F495" s="2">
        <v>82.86</v>
      </c>
      <c r="G495" t="s">
        <v>654</v>
      </c>
      <c r="H495">
        <f ca="1">IF(82.86&lt;&gt;82.86,0,0)</f>
        <v>0</v>
      </c>
      <c r="I495" t="s">
        <v>14</v>
      </c>
      <c r="J495" t="s">
        <v>14</v>
      </c>
    </row>
    <row r="496" spans="1:10">
      <c r="A496" t="s">
        <v>672</v>
      </c>
      <c r="B496" t="s">
        <v>653</v>
      </c>
      <c r="C496" t="s">
        <v>673</v>
      </c>
      <c r="D496" s="1">
        <v>17.53</v>
      </c>
      <c r="E496" s="2">
        <v>4.7</v>
      </c>
      <c r="F496" s="2">
        <v>82.39</v>
      </c>
      <c r="G496" t="s">
        <v>654</v>
      </c>
      <c r="H496">
        <f ca="1">IF(82.39&lt;&gt;82.39,0,0)</f>
        <v>0</v>
      </c>
      <c r="I496" t="s">
        <v>14</v>
      </c>
      <c r="J496" t="s">
        <v>14</v>
      </c>
    </row>
    <row r="497" spans="1:10">
      <c r="A497" t="s">
        <v>674</v>
      </c>
      <c r="B497" t="s">
        <v>653</v>
      </c>
      <c r="C497" t="s">
        <v>522</v>
      </c>
      <c r="D497" s="1">
        <v>17.58</v>
      </c>
      <c r="E497" s="2">
        <v>3.95</v>
      </c>
      <c r="F497" s="2">
        <v>69.44</v>
      </c>
      <c r="G497" t="s">
        <v>654</v>
      </c>
      <c r="H497">
        <f ca="1">IF(69.44&lt;&gt;69.44,0,0)</f>
        <v>0</v>
      </c>
      <c r="I497" t="s">
        <v>14</v>
      </c>
      <c r="J497" t="s">
        <v>14</v>
      </c>
    </row>
    <row r="498" spans="1:10">
      <c r="A498" t="s">
        <v>675</v>
      </c>
      <c r="B498" t="s">
        <v>653</v>
      </c>
      <c r="C498" t="s">
        <v>612</v>
      </c>
      <c r="D498" s="1">
        <v>17.61</v>
      </c>
      <c r="E498" s="2">
        <v>4.7</v>
      </c>
      <c r="F498" s="2">
        <v>82.77</v>
      </c>
      <c r="G498" t="s">
        <v>654</v>
      </c>
      <c r="H498">
        <f ca="1">IF(82.77&lt;&gt;82.77,0,0)</f>
        <v>0</v>
      </c>
      <c r="I498" t="s">
        <v>14</v>
      </c>
      <c r="J498" t="s">
        <v>14</v>
      </c>
    </row>
    <row r="499" spans="1:10">
      <c r="A499" t="s">
        <v>676</v>
      </c>
      <c r="B499" t="s">
        <v>653</v>
      </c>
      <c r="C499" t="s">
        <v>522</v>
      </c>
      <c r="D499" s="1">
        <v>17.63</v>
      </c>
      <c r="E499" s="2">
        <v>3.95</v>
      </c>
      <c r="F499" s="2">
        <v>69.64</v>
      </c>
      <c r="G499" t="s">
        <v>654</v>
      </c>
      <c r="H499">
        <f ca="1">IF(69.64&lt;&gt;69.64,0,0)</f>
        <v>0</v>
      </c>
      <c r="I499" t="s">
        <v>14</v>
      </c>
      <c r="J499" t="s">
        <v>14</v>
      </c>
    </row>
    <row r="500" spans="1:10">
      <c r="A500" t="s">
        <v>677</v>
      </c>
      <c r="B500" t="s">
        <v>653</v>
      </c>
      <c r="C500" t="s">
        <v>673</v>
      </c>
      <c r="D500" s="1">
        <v>17.58</v>
      </c>
      <c r="E500" s="2">
        <v>4.7</v>
      </c>
      <c r="F500" s="2">
        <v>82.63</v>
      </c>
      <c r="G500" t="s">
        <v>654</v>
      </c>
      <c r="H500">
        <f ca="1">IF(82.63&lt;&gt;82.63,0,0)</f>
        <v>0</v>
      </c>
      <c r="I500" t="s">
        <v>14</v>
      </c>
      <c r="J500" t="s">
        <v>14</v>
      </c>
    </row>
    <row r="501" spans="1:10">
      <c r="A501" t="s">
        <v>678</v>
      </c>
      <c r="B501" t="s">
        <v>653</v>
      </c>
      <c r="C501" t="s">
        <v>679</v>
      </c>
      <c r="D501" s="1">
        <v>17.63</v>
      </c>
      <c r="E501" s="2">
        <v>4.7</v>
      </c>
      <c r="F501" s="2">
        <v>82.86</v>
      </c>
      <c r="G501" t="s">
        <v>654</v>
      </c>
      <c r="H501">
        <f ca="1">IF(82.86&lt;&gt;82.86,0,0)</f>
        <v>0</v>
      </c>
      <c r="I501" t="s">
        <v>14</v>
      </c>
      <c r="J501" t="s">
        <v>14</v>
      </c>
    </row>
    <row r="502" spans="1:10">
      <c r="A502" t="s">
        <v>680</v>
      </c>
      <c r="B502" t="s">
        <v>653</v>
      </c>
      <c r="C502" t="s">
        <v>634</v>
      </c>
      <c r="D502" s="1">
        <v>17.64</v>
      </c>
      <c r="E502" s="2">
        <v>3.95</v>
      </c>
      <c r="F502" s="2">
        <v>69.68</v>
      </c>
      <c r="G502" t="s">
        <v>654</v>
      </c>
      <c r="H502">
        <f ca="1">IF(69.68&lt;&gt;69.68,0,0)</f>
        <v>0</v>
      </c>
      <c r="I502" t="s">
        <v>14</v>
      </c>
      <c r="J502" t="s">
        <v>14</v>
      </c>
    </row>
    <row r="503" spans="1:10">
      <c r="A503" t="s">
        <v>681</v>
      </c>
      <c r="B503" t="s">
        <v>653</v>
      </c>
      <c r="C503" t="s">
        <v>522</v>
      </c>
      <c r="D503" s="1">
        <v>17.65</v>
      </c>
      <c r="E503" s="2">
        <v>3.95</v>
      </c>
      <c r="F503" s="2">
        <v>69.72</v>
      </c>
      <c r="G503" t="s">
        <v>654</v>
      </c>
      <c r="H503">
        <f ca="1">IF(69.72&lt;&gt;69.72,0,0)</f>
        <v>0</v>
      </c>
      <c r="I503" t="s">
        <v>14</v>
      </c>
      <c r="J503" t="s">
        <v>14</v>
      </c>
    </row>
    <row r="504" spans="1:10">
      <c r="A504" t="s">
        <v>682</v>
      </c>
      <c r="B504" t="s">
        <v>653</v>
      </c>
      <c r="C504" t="s">
        <v>634</v>
      </c>
      <c r="D504" s="1">
        <v>17.62</v>
      </c>
      <c r="E504" s="2">
        <v>3.95</v>
      </c>
      <c r="F504" s="2">
        <v>69.6</v>
      </c>
      <c r="G504" t="s">
        <v>654</v>
      </c>
      <c r="H504">
        <f ca="1">IF(69.6&lt;&gt;69.6,0,0)</f>
        <v>0</v>
      </c>
      <c r="I504" t="s">
        <v>14</v>
      </c>
      <c r="J504" t="s">
        <v>14</v>
      </c>
    </row>
    <row r="505" spans="1:10">
      <c r="A505" t="s">
        <v>683</v>
      </c>
      <c r="B505" t="s">
        <v>653</v>
      </c>
      <c r="C505" t="s">
        <v>399</v>
      </c>
      <c r="D505" s="1">
        <v>17.64</v>
      </c>
      <c r="E505" s="2">
        <v>4.7</v>
      </c>
      <c r="F505" s="2">
        <v>82.91</v>
      </c>
      <c r="G505" t="s">
        <v>654</v>
      </c>
      <c r="H505">
        <f ca="1">IF(82.91&lt;&gt;82.91,0,0)</f>
        <v>0</v>
      </c>
      <c r="I505" t="s">
        <v>14</v>
      </c>
      <c r="J505" t="s">
        <v>14</v>
      </c>
    </row>
    <row r="506" spans="1:10">
      <c r="A506" t="s">
        <v>684</v>
      </c>
      <c r="B506" t="s">
        <v>653</v>
      </c>
      <c r="C506" t="s">
        <v>634</v>
      </c>
      <c r="D506" s="1">
        <v>17.61</v>
      </c>
      <c r="E506" s="2">
        <v>3.95</v>
      </c>
      <c r="F506" s="2">
        <v>69.56</v>
      </c>
      <c r="G506" t="s">
        <v>654</v>
      </c>
      <c r="H506">
        <f ca="1">IF(69.56&lt;&gt;69.56,0,0)</f>
        <v>0</v>
      </c>
      <c r="I506" t="s">
        <v>14</v>
      </c>
      <c r="J506" t="s">
        <v>14</v>
      </c>
    </row>
    <row r="507" spans="1:10">
      <c r="A507" t="s">
        <v>685</v>
      </c>
      <c r="B507" t="s">
        <v>653</v>
      </c>
      <c r="C507" t="s">
        <v>686</v>
      </c>
      <c r="D507" s="1">
        <v>17.6</v>
      </c>
      <c r="E507" s="2">
        <v>5.7</v>
      </c>
      <c r="F507" s="2">
        <v>100.32</v>
      </c>
      <c r="G507" t="s">
        <v>654</v>
      </c>
      <c r="H507">
        <f ca="1">IF(100.32&lt;&gt;100.32,0,0)</f>
        <v>0</v>
      </c>
      <c r="I507" t="s">
        <v>14</v>
      </c>
      <c r="J507" t="s">
        <v>14</v>
      </c>
    </row>
    <row r="508" spans="1:10">
      <c r="A508" t="s">
        <v>687</v>
      </c>
      <c r="B508" t="s">
        <v>653</v>
      </c>
      <c r="C508" t="s">
        <v>634</v>
      </c>
      <c r="D508" s="1">
        <v>17.62</v>
      </c>
      <c r="E508" s="2">
        <v>3.95</v>
      </c>
      <c r="F508" s="2">
        <v>69.6</v>
      </c>
      <c r="G508" t="s">
        <v>654</v>
      </c>
      <c r="H508">
        <f ca="1">IF(69.6&lt;&gt;69.6,0,0)</f>
        <v>0</v>
      </c>
      <c r="I508" t="s">
        <v>14</v>
      </c>
      <c r="J508" t="s">
        <v>14</v>
      </c>
    </row>
    <row r="509" spans="1:10">
      <c r="A509" t="s">
        <v>688</v>
      </c>
      <c r="B509" t="s">
        <v>653</v>
      </c>
      <c r="C509" t="s">
        <v>483</v>
      </c>
      <c r="D509" s="1">
        <v>17.67</v>
      </c>
      <c r="E509" s="2">
        <v>4.15</v>
      </c>
      <c r="F509" s="2">
        <v>73.33</v>
      </c>
      <c r="G509" t="s">
        <v>654</v>
      </c>
      <c r="H509">
        <f ca="1">IF(73.33&lt;&gt;73.33,0,0)</f>
        <v>0</v>
      </c>
      <c r="I509" t="s">
        <v>14</v>
      </c>
      <c r="J509" t="s">
        <v>14</v>
      </c>
    </row>
    <row r="510" spans="1:10">
      <c r="A510" t="s">
        <v>689</v>
      </c>
      <c r="B510" t="s">
        <v>653</v>
      </c>
      <c r="C510" t="s">
        <v>522</v>
      </c>
      <c r="D510" s="1">
        <v>17.57</v>
      </c>
      <c r="E510" s="2">
        <v>3.95</v>
      </c>
      <c r="F510" s="2">
        <v>69.4</v>
      </c>
      <c r="G510" t="s">
        <v>654</v>
      </c>
      <c r="H510">
        <f ca="1">IF(69.4&lt;&gt;69.4,0,0)</f>
        <v>0</v>
      </c>
      <c r="I510" t="s">
        <v>14</v>
      </c>
      <c r="J510" t="s">
        <v>14</v>
      </c>
    </row>
    <row r="511" spans="1:10">
      <c r="A511" t="s">
        <v>690</v>
      </c>
      <c r="B511" t="s">
        <v>653</v>
      </c>
      <c r="C511" t="s">
        <v>691</v>
      </c>
      <c r="D511" s="1">
        <v>17.62</v>
      </c>
      <c r="E511" s="2">
        <v>3.95</v>
      </c>
      <c r="F511" s="2">
        <v>69.6</v>
      </c>
      <c r="G511" t="s">
        <v>654</v>
      </c>
      <c r="H511">
        <f ca="1">IF(69.6&lt;&gt;69.6,0,0)</f>
        <v>0</v>
      </c>
      <c r="I511" t="s">
        <v>14</v>
      </c>
      <c r="J511" t="s">
        <v>14</v>
      </c>
    </row>
    <row r="512" spans="1:10">
      <c r="A512" t="s">
        <v>692</v>
      </c>
      <c r="B512" t="s">
        <v>653</v>
      </c>
      <c r="C512" t="s">
        <v>634</v>
      </c>
      <c r="D512" s="1">
        <v>17.6</v>
      </c>
      <c r="E512" s="2">
        <v>3.95</v>
      </c>
      <c r="F512" s="2">
        <v>69.52</v>
      </c>
      <c r="G512" t="s">
        <v>654</v>
      </c>
      <c r="H512">
        <f ca="1">IF(69.52&lt;&gt;69.52,0,0)</f>
        <v>0</v>
      </c>
      <c r="I512" t="s">
        <v>14</v>
      </c>
      <c r="J512" t="s">
        <v>14</v>
      </c>
    </row>
    <row r="513" spans="1:10">
      <c r="A513" t="s">
        <v>693</v>
      </c>
      <c r="B513" t="s">
        <v>653</v>
      </c>
      <c r="C513" t="s">
        <v>612</v>
      </c>
      <c r="D513" s="1">
        <v>17.58</v>
      </c>
      <c r="E513" s="2">
        <v>4.7</v>
      </c>
      <c r="F513" s="2">
        <v>82.63</v>
      </c>
      <c r="G513" t="s">
        <v>654</v>
      </c>
      <c r="H513">
        <f ca="1">IF(82.63&lt;&gt;82.63,0,0)</f>
        <v>0</v>
      </c>
      <c r="I513" t="s">
        <v>14</v>
      </c>
      <c r="J513" t="s">
        <v>14</v>
      </c>
    </row>
    <row r="514" spans="1:10">
      <c r="A514" t="s">
        <v>694</v>
      </c>
      <c r="B514" t="s">
        <v>653</v>
      </c>
      <c r="C514" t="s">
        <v>399</v>
      </c>
      <c r="D514" s="1">
        <v>17.65</v>
      </c>
      <c r="E514" s="2">
        <v>4.7</v>
      </c>
      <c r="F514" s="2">
        <v>82.96</v>
      </c>
      <c r="G514" t="s">
        <v>654</v>
      </c>
      <c r="H514">
        <f ca="1">IF(82.96&lt;&gt;82.96,0,0)</f>
        <v>0</v>
      </c>
      <c r="I514" t="s">
        <v>14</v>
      </c>
      <c r="J514" t="s">
        <v>14</v>
      </c>
    </row>
    <row r="515" spans="1:10">
      <c r="A515" t="s">
        <v>695</v>
      </c>
      <c r="B515" t="s">
        <v>653</v>
      </c>
      <c r="C515" t="s">
        <v>634</v>
      </c>
      <c r="D515" s="1">
        <v>17.63</v>
      </c>
      <c r="E515" s="2">
        <v>3.95</v>
      </c>
      <c r="F515" s="2">
        <v>69.64</v>
      </c>
      <c r="G515" t="s">
        <v>654</v>
      </c>
      <c r="H515">
        <f ca="1">IF(69.64&lt;&gt;69.64,0,0)</f>
        <v>0</v>
      </c>
      <c r="I515" t="s">
        <v>14</v>
      </c>
      <c r="J515" t="s">
        <v>14</v>
      </c>
    </row>
    <row r="516" spans="1:10">
      <c r="A516" t="s">
        <v>696</v>
      </c>
      <c r="B516" t="s">
        <v>653</v>
      </c>
      <c r="C516" t="s">
        <v>478</v>
      </c>
      <c r="D516" s="1">
        <v>17.64</v>
      </c>
      <c r="E516" s="2">
        <v>4.7</v>
      </c>
      <c r="F516" s="2">
        <v>82.91</v>
      </c>
      <c r="G516" t="s">
        <v>654</v>
      </c>
      <c r="H516">
        <f ca="1">IF(82.91&lt;&gt;82.91,0,0)</f>
        <v>0</v>
      </c>
      <c r="I516" t="s">
        <v>14</v>
      </c>
      <c r="J516" t="s">
        <v>14</v>
      </c>
    </row>
    <row r="517" spans="1:10">
      <c r="A517" t="s">
        <v>697</v>
      </c>
      <c r="B517" t="s">
        <v>698</v>
      </c>
      <c r="C517" t="s">
        <v>629</v>
      </c>
      <c r="D517" s="1">
        <v>17.64</v>
      </c>
      <c r="E517" s="2">
        <v>4.3</v>
      </c>
      <c r="F517" s="2">
        <v>75.85</v>
      </c>
      <c r="G517" t="s">
        <v>699</v>
      </c>
      <c r="H517">
        <f ca="1">IF(75.85&lt;&gt;75.85,0,0)</f>
        <v>0</v>
      </c>
      <c r="I517" t="s">
        <v>14</v>
      </c>
      <c r="J517" t="s">
        <v>14</v>
      </c>
    </row>
    <row r="518" spans="1:10">
      <c r="A518" t="s">
        <v>700</v>
      </c>
      <c r="B518" t="s">
        <v>698</v>
      </c>
      <c r="C518" t="s">
        <v>399</v>
      </c>
      <c r="D518" s="1">
        <v>17.71</v>
      </c>
      <c r="E518" s="2">
        <v>4.7</v>
      </c>
      <c r="F518" s="2">
        <v>83.24</v>
      </c>
      <c r="G518" t="s">
        <v>699</v>
      </c>
      <c r="H518">
        <f ca="1">IF(83.24&lt;&gt;83.24,0,0)</f>
        <v>0</v>
      </c>
      <c r="I518" t="s">
        <v>14</v>
      </c>
      <c r="J518" t="s">
        <v>14</v>
      </c>
    </row>
    <row r="519" spans="1:10">
      <c r="A519" t="s">
        <v>701</v>
      </c>
      <c r="B519" t="s">
        <v>698</v>
      </c>
      <c r="C519" t="s">
        <v>399</v>
      </c>
      <c r="D519" s="1">
        <v>17.8</v>
      </c>
      <c r="E519" s="2">
        <v>4.7</v>
      </c>
      <c r="F519" s="2">
        <v>83.66</v>
      </c>
      <c r="G519" t="s">
        <v>699</v>
      </c>
      <c r="H519">
        <f ca="1">IF(83.66&lt;&gt;83.66,0,0)</f>
        <v>0</v>
      </c>
      <c r="I519" t="s">
        <v>14</v>
      </c>
      <c r="J519" t="s">
        <v>14</v>
      </c>
    </row>
    <row r="520" spans="1:10">
      <c r="A520" t="s">
        <v>702</v>
      </c>
      <c r="B520" t="s">
        <v>698</v>
      </c>
      <c r="C520" t="s">
        <v>399</v>
      </c>
      <c r="D520" s="1">
        <v>17.78</v>
      </c>
      <c r="E520" s="2">
        <v>4.7</v>
      </c>
      <c r="F520" s="2">
        <v>83.57</v>
      </c>
      <c r="G520" t="s">
        <v>699</v>
      </c>
      <c r="H520">
        <f ca="1">IF(83.57&lt;&gt;83.57,0,0)</f>
        <v>0</v>
      </c>
      <c r="I520" t="s">
        <v>14</v>
      </c>
      <c r="J520" t="s">
        <v>14</v>
      </c>
    </row>
    <row r="521" spans="1:10">
      <c r="A521" t="s">
        <v>703</v>
      </c>
      <c r="B521" t="s">
        <v>698</v>
      </c>
      <c r="C521" t="s">
        <v>483</v>
      </c>
      <c r="D521" s="1">
        <v>17.67</v>
      </c>
      <c r="E521" s="2">
        <v>4.15</v>
      </c>
      <c r="F521" s="2">
        <v>73.33</v>
      </c>
      <c r="G521" t="s">
        <v>699</v>
      </c>
      <c r="H521">
        <f ca="1">IF(73.33&lt;&gt;73.33,0,0)</f>
        <v>0</v>
      </c>
      <c r="I521" t="s">
        <v>14</v>
      </c>
      <c r="J521" t="s">
        <v>14</v>
      </c>
    </row>
    <row r="522" spans="1:10">
      <c r="A522" t="s">
        <v>704</v>
      </c>
      <c r="B522" t="s">
        <v>698</v>
      </c>
      <c r="C522" t="s">
        <v>399</v>
      </c>
      <c r="D522" s="1">
        <v>17.72</v>
      </c>
      <c r="E522" s="2">
        <v>4.7</v>
      </c>
      <c r="F522" s="2">
        <v>83.28</v>
      </c>
      <c r="G522" t="s">
        <v>699</v>
      </c>
      <c r="H522">
        <f ca="1">IF(83.28&lt;&gt;83.28,0,0)</f>
        <v>0</v>
      </c>
      <c r="I522" t="s">
        <v>14</v>
      </c>
      <c r="J522" t="s">
        <v>14</v>
      </c>
    </row>
    <row r="523" spans="1:10">
      <c r="A523" t="s">
        <v>705</v>
      </c>
      <c r="B523" t="s">
        <v>698</v>
      </c>
      <c r="C523" t="s">
        <v>399</v>
      </c>
      <c r="D523" s="1">
        <v>17.71</v>
      </c>
      <c r="E523" s="2">
        <v>4.7</v>
      </c>
      <c r="F523" s="2">
        <v>83.24</v>
      </c>
      <c r="G523" t="s">
        <v>699</v>
      </c>
      <c r="H523">
        <f ca="1">IF(83.24&lt;&gt;83.24,0,0)</f>
        <v>0</v>
      </c>
      <c r="I523" t="s">
        <v>14</v>
      </c>
      <c r="J523" t="s">
        <v>14</v>
      </c>
    </row>
    <row r="524" spans="1:10">
      <c r="A524" t="s">
        <v>706</v>
      </c>
      <c r="B524" t="s">
        <v>698</v>
      </c>
      <c r="C524" t="s">
        <v>396</v>
      </c>
      <c r="D524" s="1">
        <v>17.72</v>
      </c>
      <c r="E524" s="2">
        <v>5.2</v>
      </c>
      <c r="F524" s="2">
        <v>92.14</v>
      </c>
      <c r="G524" t="s">
        <v>699</v>
      </c>
      <c r="H524">
        <f ca="1">IF(92.14&lt;&gt;92.14,0,0)</f>
        <v>0</v>
      </c>
      <c r="I524" t="s">
        <v>14</v>
      </c>
      <c r="J524" t="s">
        <v>14</v>
      </c>
    </row>
    <row r="525" spans="1:10">
      <c r="A525" t="s">
        <v>707</v>
      </c>
      <c r="B525" t="s">
        <v>698</v>
      </c>
      <c r="C525" t="s">
        <v>399</v>
      </c>
      <c r="D525" s="1">
        <v>17.73</v>
      </c>
      <c r="E525" s="2">
        <v>4.7</v>
      </c>
      <c r="F525" s="2">
        <v>83.33</v>
      </c>
      <c r="G525" t="s">
        <v>699</v>
      </c>
      <c r="H525">
        <f ca="1">IF(83.33&lt;&gt;83.33,0,0)</f>
        <v>0</v>
      </c>
      <c r="I525" t="s">
        <v>14</v>
      </c>
      <c r="J525" t="s">
        <v>14</v>
      </c>
    </row>
    <row r="526" spans="1:10">
      <c r="A526" t="s">
        <v>708</v>
      </c>
      <c r="B526" t="s">
        <v>698</v>
      </c>
      <c r="C526" t="s">
        <v>423</v>
      </c>
      <c r="D526" s="1">
        <v>19.92</v>
      </c>
      <c r="E526" s="2">
        <v>3.1</v>
      </c>
      <c r="F526" s="2">
        <v>61.75</v>
      </c>
      <c r="G526" t="s">
        <v>699</v>
      </c>
      <c r="H526">
        <f ca="1">IF(61.75&lt;&gt;61.75,0,0)</f>
        <v>0</v>
      </c>
      <c r="I526" t="s">
        <v>14</v>
      </c>
      <c r="J526" t="s">
        <v>14</v>
      </c>
    </row>
    <row r="527" spans="1:10">
      <c r="A527" t="s">
        <v>709</v>
      </c>
      <c r="B527" t="s">
        <v>698</v>
      </c>
      <c r="C527" t="s">
        <v>406</v>
      </c>
      <c r="D527" s="1">
        <v>19.86</v>
      </c>
      <c r="E527" s="2">
        <v>4.3</v>
      </c>
      <c r="F527" s="2">
        <v>85.4</v>
      </c>
      <c r="G527" t="s">
        <v>699</v>
      </c>
      <c r="H527">
        <f ca="1">IF(85.4&lt;&gt;85.4,0,0)</f>
        <v>0</v>
      </c>
      <c r="I527" t="s">
        <v>14</v>
      </c>
      <c r="J527" t="s">
        <v>14</v>
      </c>
    </row>
    <row r="528" spans="1:10">
      <c r="A528" t="s">
        <v>710</v>
      </c>
      <c r="B528" t="s">
        <v>698</v>
      </c>
      <c r="C528" t="s">
        <v>411</v>
      </c>
      <c r="D528" s="1">
        <v>19.97</v>
      </c>
      <c r="E528" s="2">
        <v>4.3</v>
      </c>
      <c r="F528" s="2">
        <v>85.87</v>
      </c>
      <c r="G528" t="s">
        <v>699</v>
      </c>
      <c r="H528">
        <f ca="1">IF(85.87&lt;&gt;85.87,0,0)</f>
        <v>0</v>
      </c>
      <c r="I528" t="s">
        <v>14</v>
      </c>
      <c r="J528" t="s">
        <v>14</v>
      </c>
    </row>
    <row r="529" spans="1:10">
      <c r="A529" t="s">
        <v>711</v>
      </c>
      <c r="B529" t="s">
        <v>698</v>
      </c>
      <c r="C529" t="s">
        <v>403</v>
      </c>
      <c r="D529" s="1">
        <v>19.87</v>
      </c>
      <c r="E529" s="2">
        <v>3.95</v>
      </c>
      <c r="F529" s="2">
        <v>78.49</v>
      </c>
      <c r="G529" t="s">
        <v>699</v>
      </c>
      <c r="H529">
        <f ca="1">IF(78.49&lt;&gt;78.49,0,0)</f>
        <v>0</v>
      </c>
      <c r="I529" t="s">
        <v>14</v>
      </c>
      <c r="J529" t="s">
        <v>14</v>
      </c>
    </row>
    <row r="530" spans="1:10">
      <c r="A530" t="s">
        <v>712</v>
      </c>
      <c r="B530" t="s">
        <v>698</v>
      </c>
      <c r="C530" t="s">
        <v>415</v>
      </c>
      <c r="D530" s="1">
        <v>19.91</v>
      </c>
      <c r="E530" s="2">
        <v>3.95</v>
      </c>
      <c r="F530" s="2">
        <v>78.64</v>
      </c>
      <c r="G530" t="s">
        <v>699</v>
      </c>
      <c r="H530">
        <f ca="1">IF(78.64&lt;&gt;78.64,0,0)</f>
        <v>0</v>
      </c>
      <c r="I530" t="s">
        <v>14</v>
      </c>
      <c r="J530" t="s">
        <v>14</v>
      </c>
    </row>
    <row r="531" spans="1:10">
      <c r="A531" t="s">
        <v>713</v>
      </c>
      <c r="B531" t="s">
        <v>698</v>
      </c>
      <c r="C531" t="s">
        <v>401</v>
      </c>
      <c r="D531" s="1">
        <v>19.98</v>
      </c>
      <c r="E531" s="2">
        <v>3.95</v>
      </c>
      <c r="F531" s="2">
        <v>78.92</v>
      </c>
      <c r="G531" t="s">
        <v>699</v>
      </c>
      <c r="H531">
        <f ca="1">IF(78.92&lt;&gt;78.92,0,0)</f>
        <v>0</v>
      </c>
      <c r="I531" t="s">
        <v>14</v>
      </c>
      <c r="J531" t="s">
        <v>14</v>
      </c>
    </row>
    <row r="532" spans="1:10">
      <c r="A532" t="s">
        <v>714</v>
      </c>
      <c r="B532" t="s">
        <v>698</v>
      </c>
      <c r="C532" t="s">
        <v>411</v>
      </c>
      <c r="D532" s="1">
        <v>19.89</v>
      </c>
      <c r="E532" s="2">
        <v>4.3</v>
      </c>
      <c r="F532" s="2">
        <v>85.53</v>
      </c>
      <c r="G532" t="s">
        <v>699</v>
      </c>
      <c r="H532">
        <f ca="1">IF(85.53&lt;&gt;85.53,0,0)</f>
        <v>0</v>
      </c>
      <c r="I532" t="s">
        <v>14</v>
      </c>
      <c r="J532" t="s">
        <v>14</v>
      </c>
    </row>
    <row r="533" spans="1:10">
      <c r="A533" t="s">
        <v>715</v>
      </c>
      <c r="B533" t="s">
        <v>698</v>
      </c>
      <c r="C533" t="s">
        <v>437</v>
      </c>
      <c r="D533" s="1">
        <v>19.93</v>
      </c>
      <c r="E533" s="2">
        <v>4.3</v>
      </c>
      <c r="F533" s="2">
        <v>85.7</v>
      </c>
      <c r="G533" t="s">
        <v>699</v>
      </c>
      <c r="H533">
        <f ca="1">IF(85.7&lt;&gt;85.7,0,0)</f>
        <v>0</v>
      </c>
      <c r="I533" t="s">
        <v>14</v>
      </c>
      <c r="J533" t="s">
        <v>14</v>
      </c>
    </row>
    <row r="534" spans="1:10">
      <c r="A534" t="s">
        <v>716</v>
      </c>
      <c r="B534" t="s">
        <v>698</v>
      </c>
      <c r="C534" t="s">
        <v>403</v>
      </c>
      <c r="D534" s="1">
        <v>19.89</v>
      </c>
      <c r="E534" s="2">
        <v>3.95</v>
      </c>
      <c r="F534" s="2">
        <v>78.57</v>
      </c>
      <c r="G534" t="s">
        <v>699</v>
      </c>
      <c r="H534">
        <f ca="1">IF(78.57&lt;&gt;78.57,0,0)</f>
        <v>0</v>
      </c>
      <c r="I534" t="s">
        <v>14</v>
      </c>
      <c r="J534" t="s">
        <v>14</v>
      </c>
    </row>
    <row r="535" spans="1:10">
      <c r="A535" t="s">
        <v>717</v>
      </c>
      <c r="B535" t="s">
        <v>698</v>
      </c>
      <c r="C535" t="s">
        <v>411</v>
      </c>
      <c r="D535" s="1">
        <v>19.92</v>
      </c>
      <c r="E535" s="2">
        <v>4.3</v>
      </c>
      <c r="F535" s="2">
        <v>85.66</v>
      </c>
      <c r="G535" t="s">
        <v>699</v>
      </c>
      <c r="H535">
        <f ca="1">IF(85.66&lt;&gt;85.66,0,0)</f>
        <v>0</v>
      </c>
      <c r="I535" t="s">
        <v>14</v>
      </c>
      <c r="J535" t="s">
        <v>14</v>
      </c>
    </row>
    <row r="536" spans="1:10">
      <c r="A536" t="s">
        <v>718</v>
      </c>
      <c r="B536" t="s">
        <v>698</v>
      </c>
      <c r="C536" t="s">
        <v>411</v>
      </c>
      <c r="D536" s="1">
        <v>19.89</v>
      </c>
      <c r="E536" s="2">
        <v>4.3</v>
      </c>
      <c r="F536" s="2">
        <v>85.53</v>
      </c>
      <c r="G536" t="s">
        <v>699</v>
      </c>
      <c r="H536">
        <f ca="1">IF(85.53&lt;&gt;85.53,0,0)</f>
        <v>0</v>
      </c>
      <c r="I536" t="s">
        <v>14</v>
      </c>
      <c r="J536" t="s">
        <v>14</v>
      </c>
    </row>
    <row r="537" spans="1:10">
      <c r="A537" t="s">
        <v>719</v>
      </c>
      <c r="B537" t="s">
        <v>720</v>
      </c>
      <c r="C537" t="s">
        <v>396</v>
      </c>
      <c r="D537" s="1">
        <v>18.06</v>
      </c>
      <c r="E537" s="2">
        <v>5.2</v>
      </c>
      <c r="F537" s="2">
        <v>93.91</v>
      </c>
      <c r="G537" t="s">
        <v>699</v>
      </c>
      <c r="H537">
        <f ca="1">IF(93.91&lt;&gt;93.91,0,0)</f>
        <v>0</v>
      </c>
      <c r="I537" t="s">
        <v>14</v>
      </c>
      <c r="J537" t="s">
        <v>14</v>
      </c>
    </row>
    <row r="538" spans="1:10">
      <c r="A538" t="s">
        <v>721</v>
      </c>
      <c r="B538" t="s">
        <v>722</v>
      </c>
      <c r="C538" t="s">
        <v>403</v>
      </c>
      <c r="D538" s="1">
        <v>17.17</v>
      </c>
      <c r="E538" s="2">
        <v>3.95</v>
      </c>
      <c r="F538" s="2">
        <v>67.82</v>
      </c>
      <c r="G538" t="s">
        <v>723</v>
      </c>
      <c r="H538">
        <f ca="1">IF(67.82&lt;&gt;67.82,0,0)</f>
        <v>0</v>
      </c>
      <c r="I538" t="s">
        <v>14</v>
      </c>
      <c r="J538" t="s">
        <v>14</v>
      </c>
    </row>
    <row r="539" spans="1:10">
      <c r="A539" t="s">
        <v>724</v>
      </c>
      <c r="B539" t="s">
        <v>722</v>
      </c>
      <c r="C539" t="s">
        <v>423</v>
      </c>
      <c r="D539" s="1">
        <v>17.21</v>
      </c>
      <c r="E539" s="2">
        <v>3.1</v>
      </c>
      <c r="F539" s="2">
        <v>53.35</v>
      </c>
      <c r="G539" t="s">
        <v>723</v>
      </c>
      <c r="H539">
        <f ca="1">IF(53.35&lt;&gt;53.35,0,0)</f>
        <v>0</v>
      </c>
      <c r="I539" t="s">
        <v>14</v>
      </c>
      <c r="J539" t="s">
        <v>14</v>
      </c>
    </row>
    <row r="540" spans="1:10">
      <c r="A540" t="s">
        <v>725</v>
      </c>
      <c r="B540" t="s">
        <v>722</v>
      </c>
      <c r="C540" t="s">
        <v>726</v>
      </c>
      <c r="D540" s="1">
        <v>17.17</v>
      </c>
      <c r="E540" s="2">
        <v>4.4</v>
      </c>
      <c r="F540" s="2">
        <v>75.55</v>
      </c>
      <c r="G540" t="s">
        <v>723</v>
      </c>
      <c r="H540">
        <f ca="1">IF(75.55&lt;&gt;75.55,0,0)</f>
        <v>0</v>
      </c>
      <c r="I540" t="s">
        <v>14</v>
      </c>
      <c r="J540" t="s">
        <v>14</v>
      </c>
    </row>
    <row r="541" spans="1:10">
      <c r="A541" t="s">
        <v>727</v>
      </c>
      <c r="B541" t="s">
        <v>728</v>
      </c>
      <c r="C541" t="s">
        <v>77</v>
      </c>
      <c r="D541" s="1">
        <v>18.24</v>
      </c>
      <c r="E541" s="2">
        <v>3.45</v>
      </c>
      <c r="F541" s="2">
        <v>62.93</v>
      </c>
      <c r="G541" t="s">
        <v>729</v>
      </c>
      <c r="H541">
        <f ca="1">IF(62.93&lt;&gt;62.93,0,0)</f>
        <v>0</v>
      </c>
      <c r="I541" t="s">
        <v>14</v>
      </c>
      <c r="J541" t="s">
        <v>14</v>
      </c>
    </row>
    <row r="542" spans="1:10">
      <c r="A542" t="s">
        <v>730</v>
      </c>
      <c r="B542" t="s">
        <v>728</v>
      </c>
      <c r="C542" t="s">
        <v>75</v>
      </c>
      <c r="D542" s="1">
        <v>20.05</v>
      </c>
      <c r="E542" s="2">
        <v>4.7</v>
      </c>
      <c r="F542" s="2">
        <v>94.24</v>
      </c>
      <c r="G542" t="s">
        <v>729</v>
      </c>
      <c r="H542">
        <f ca="1">IF(94.24&lt;&gt;94.24,0,0)</f>
        <v>0</v>
      </c>
      <c r="I542" t="s">
        <v>14</v>
      </c>
      <c r="J542" t="s">
        <v>14</v>
      </c>
    </row>
    <row r="543" spans="1:10">
      <c r="A543" t="s">
        <v>731</v>
      </c>
      <c r="B543" t="s">
        <v>732</v>
      </c>
      <c r="C543" t="s">
        <v>629</v>
      </c>
      <c r="D543" s="1">
        <v>15.63</v>
      </c>
      <c r="E543" s="2">
        <v>4.3</v>
      </c>
      <c r="F543" s="2">
        <v>67.21</v>
      </c>
      <c r="G543" t="s">
        <v>733</v>
      </c>
      <c r="H543">
        <f ca="1">IF(67.21&lt;&gt;67.21,0,0)</f>
        <v>0</v>
      </c>
      <c r="I543" t="s">
        <v>14</v>
      </c>
      <c r="J543" t="s">
        <v>14</v>
      </c>
    </row>
    <row r="544" spans="1:10">
      <c r="A544" t="s">
        <v>734</v>
      </c>
      <c r="B544" t="s">
        <v>732</v>
      </c>
      <c r="C544" t="s">
        <v>399</v>
      </c>
      <c r="D544" s="1">
        <v>15.73</v>
      </c>
      <c r="E544" s="2">
        <v>4.7</v>
      </c>
      <c r="F544" s="2">
        <v>73.93</v>
      </c>
      <c r="G544" t="s">
        <v>733</v>
      </c>
      <c r="H544">
        <f ca="1">IF(73.93&lt;&gt;73.93,0,0)</f>
        <v>0</v>
      </c>
      <c r="I544" t="s">
        <v>14</v>
      </c>
      <c r="J544" t="s">
        <v>14</v>
      </c>
    </row>
    <row r="545" spans="1:10">
      <c r="A545" t="s">
        <v>735</v>
      </c>
      <c r="B545" t="s">
        <v>732</v>
      </c>
      <c r="C545" t="s">
        <v>399</v>
      </c>
      <c r="D545" s="1">
        <v>15.7</v>
      </c>
      <c r="E545" s="2">
        <v>4.7</v>
      </c>
      <c r="F545" s="2">
        <v>73.79</v>
      </c>
      <c r="G545" t="s">
        <v>733</v>
      </c>
      <c r="H545">
        <f ca="1">IF(73.79&lt;&gt;73.79,0,0)</f>
        <v>0</v>
      </c>
      <c r="I545" t="s">
        <v>14</v>
      </c>
      <c r="J545" t="s">
        <v>14</v>
      </c>
    </row>
    <row r="546" spans="1:10">
      <c r="A546" t="s">
        <v>736</v>
      </c>
      <c r="B546" t="s">
        <v>732</v>
      </c>
      <c r="C546" t="s">
        <v>399</v>
      </c>
      <c r="D546" s="1">
        <v>15.74</v>
      </c>
      <c r="E546" s="2">
        <v>4.7</v>
      </c>
      <c r="F546" s="2">
        <v>73.98</v>
      </c>
      <c r="G546" t="s">
        <v>733</v>
      </c>
      <c r="H546">
        <f ca="1">IF(73.98&lt;&gt;73.98,0,0)</f>
        <v>0</v>
      </c>
      <c r="I546" t="s">
        <v>14</v>
      </c>
      <c r="J546" t="s">
        <v>14</v>
      </c>
    </row>
    <row r="547" spans="1:10">
      <c r="A547" t="s">
        <v>737</v>
      </c>
      <c r="B547" t="s">
        <v>732</v>
      </c>
      <c r="C547" t="s">
        <v>399</v>
      </c>
      <c r="D547" s="1">
        <v>15.76</v>
      </c>
      <c r="E547" s="2">
        <v>4.7</v>
      </c>
      <c r="F547" s="2">
        <v>74.07</v>
      </c>
      <c r="G547" t="s">
        <v>733</v>
      </c>
      <c r="H547">
        <f ca="1">IF(74.07&lt;&gt;74.07,0,0)</f>
        <v>0</v>
      </c>
      <c r="I547" t="s">
        <v>14</v>
      </c>
      <c r="J547" t="s">
        <v>14</v>
      </c>
    </row>
    <row r="548" spans="1:10">
      <c r="A548" t="s">
        <v>738</v>
      </c>
      <c r="B548" t="s">
        <v>732</v>
      </c>
      <c r="C548" t="s">
        <v>399</v>
      </c>
      <c r="D548" s="1">
        <v>15.65</v>
      </c>
      <c r="E548" s="2">
        <v>4.7</v>
      </c>
      <c r="F548" s="2">
        <v>73.56</v>
      </c>
      <c r="G548" t="s">
        <v>733</v>
      </c>
      <c r="H548">
        <f ca="1">IF(73.56&lt;&gt;73.56,0,0)</f>
        <v>0</v>
      </c>
      <c r="I548" t="s">
        <v>14</v>
      </c>
      <c r="J548" t="s">
        <v>14</v>
      </c>
    </row>
    <row r="549" spans="1:10">
      <c r="A549" t="s">
        <v>739</v>
      </c>
      <c r="B549" t="s">
        <v>732</v>
      </c>
      <c r="C549" t="s">
        <v>396</v>
      </c>
      <c r="D549" s="1">
        <v>15.79</v>
      </c>
      <c r="E549" s="2">
        <v>5.2</v>
      </c>
      <c r="F549" s="2">
        <v>82.11</v>
      </c>
      <c r="G549" t="s">
        <v>733</v>
      </c>
      <c r="H549">
        <f ca="1">IF(82.11&lt;&gt;82.11,0,0)</f>
        <v>0</v>
      </c>
      <c r="I549" t="s">
        <v>14</v>
      </c>
      <c r="J549" t="s">
        <v>14</v>
      </c>
    </row>
    <row r="550" spans="1:10">
      <c r="A550" t="s">
        <v>740</v>
      </c>
      <c r="B550" t="s">
        <v>732</v>
      </c>
      <c r="C550" t="s">
        <v>478</v>
      </c>
      <c r="D550" s="1">
        <v>15.7</v>
      </c>
      <c r="E550" s="2">
        <v>4.7</v>
      </c>
      <c r="F550" s="2">
        <v>73.79</v>
      </c>
      <c r="G550" t="s">
        <v>733</v>
      </c>
      <c r="H550">
        <f ca="1">IF(73.79&lt;&gt;73.79,0,0)</f>
        <v>0</v>
      </c>
      <c r="I550" t="s">
        <v>14</v>
      </c>
      <c r="J550" t="s">
        <v>14</v>
      </c>
    </row>
    <row r="551" spans="1:10">
      <c r="A551" t="s">
        <v>741</v>
      </c>
      <c r="B551" t="s">
        <v>732</v>
      </c>
      <c r="C551" t="s">
        <v>478</v>
      </c>
      <c r="D551" s="1">
        <v>15.72</v>
      </c>
      <c r="E551" s="2">
        <v>4.7</v>
      </c>
      <c r="F551" s="2">
        <v>73.88</v>
      </c>
      <c r="G551" t="s">
        <v>733</v>
      </c>
      <c r="H551">
        <f ca="1">IF(73.88&lt;&gt;73.88,0,0)</f>
        <v>0</v>
      </c>
      <c r="I551" t="s">
        <v>14</v>
      </c>
      <c r="J551" t="s">
        <v>14</v>
      </c>
    </row>
    <row r="552" spans="1:10">
      <c r="A552" t="s">
        <v>742</v>
      </c>
      <c r="B552" t="s">
        <v>732</v>
      </c>
      <c r="C552" t="s">
        <v>399</v>
      </c>
      <c r="D552" s="1">
        <v>15.77</v>
      </c>
      <c r="E552" s="2">
        <v>4.7</v>
      </c>
      <c r="F552" s="2">
        <v>74.12</v>
      </c>
      <c r="G552" t="s">
        <v>733</v>
      </c>
      <c r="H552">
        <f ca="1">IF(74.12&lt;&gt;74.12,0,0)</f>
        <v>0</v>
      </c>
      <c r="I552" t="s">
        <v>14</v>
      </c>
      <c r="J552" t="s">
        <v>14</v>
      </c>
    </row>
    <row r="553" spans="1:10">
      <c r="A553" t="s">
        <v>743</v>
      </c>
      <c r="B553" t="s">
        <v>732</v>
      </c>
      <c r="C553" t="s">
        <v>478</v>
      </c>
      <c r="D553" s="1">
        <v>15.7</v>
      </c>
      <c r="E553" s="2">
        <v>4.7</v>
      </c>
      <c r="F553" s="2">
        <v>73.79</v>
      </c>
      <c r="G553" t="s">
        <v>733</v>
      </c>
      <c r="H553">
        <f ca="1">IF(73.79&lt;&gt;73.79,0,0)</f>
        <v>0</v>
      </c>
      <c r="I553" t="s">
        <v>14</v>
      </c>
      <c r="J553" t="s">
        <v>14</v>
      </c>
    </row>
    <row r="554" spans="1:10">
      <c r="A554" t="s">
        <v>744</v>
      </c>
      <c r="B554" t="s">
        <v>732</v>
      </c>
      <c r="C554" t="s">
        <v>483</v>
      </c>
      <c r="D554" s="1">
        <v>15.77</v>
      </c>
      <c r="E554" s="2">
        <v>4.15</v>
      </c>
      <c r="F554" s="2">
        <v>65.45</v>
      </c>
      <c r="G554" t="s">
        <v>733</v>
      </c>
      <c r="H554">
        <f ca="1">IF(65.45&lt;&gt;65.45,0,0)</f>
        <v>0</v>
      </c>
      <c r="I554" t="s">
        <v>14</v>
      </c>
      <c r="J554" t="s">
        <v>14</v>
      </c>
    </row>
    <row r="555" spans="1:10">
      <c r="A555" t="s">
        <v>745</v>
      </c>
      <c r="B555" t="s">
        <v>732</v>
      </c>
      <c r="C555" t="s">
        <v>478</v>
      </c>
      <c r="D555" s="1">
        <v>15.74</v>
      </c>
      <c r="E555" s="2">
        <v>4.7</v>
      </c>
      <c r="F555" s="2">
        <v>73.98</v>
      </c>
      <c r="G555" t="s">
        <v>733</v>
      </c>
      <c r="H555">
        <f ca="1">IF(73.98&lt;&gt;73.98,0,0)</f>
        <v>0</v>
      </c>
      <c r="I555" t="s">
        <v>14</v>
      </c>
      <c r="J555" t="s">
        <v>14</v>
      </c>
    </row>
    <row r="556" spans="1:10">
      <c r="A556" t="s">
        <v>746</v>
      </c>
      <c r="B556" t="s">
        <v>732</v>
      </c>
      <c r="C556" t="s">
        <v>415</v>
      </c>
      <c r="D556" s="1">
        <v>15.84</v>
      </c>
      <c r="E556" s="2">
        <v>3.95</v>
      </c>
      <c r="F556" s="2">
        <v>62.57</v>
      </c>
      <c r="G556" t="s">
        <v>733</v>
      </c>
      <c r="H556">
        <f ca="1">IF(62.57&lt;&gt;62.57,0,0)</f>
        <v>0</v>
      </c>
      <c r="I556" t="s">
        <v>14</v>
      </c>
      <c r="J556" t="s">
        <v>14</v>
      </c>
    </row>
    <row r="557" spans="1:10">
      <c r="A557" t="s">
        <v>747</v>
      </c>
      <c r="B557" t="s">
        <v>732</v>
      </c>
      <c r="C557" t="s">
        <v>419</v>
      </c>
      <c r="D557" s="1">
        <v>15.8</v>
      </c>
      <c r="E557" s="2">
        <v>4.7</v>
      </c>
      <c r="F557" s="2">
        <v>74.26</v>
      </c>
      <c r="G557" t="s">
        <v>733</v>
      </c>
      <c r="H557">
        <f ca="1">IF(74.26&lt;&gt;74.26,0,0)</f>
        <v>0</v>
      </c>
      <c r="I557" t="s">
        <v>14</v>
      </c>
      <c r="J557" t="s">
        <v>14</v>
      </c>
    </row>
    <row r="558" spans="1:10">
      <c r="A558" t="s">
        <v>748</v>
      </c>
      <c r="B558" t="s">
        <v>732</v>
      </c>
      <c r="C558" t="s">
        <v>749</v>
      </c>
      <c r="D558" s="1">
        <v>15.78</v>
      </c>
      <c r="E558" s="2">
        <v>4.15</v>
      </c>
      <c r="F558" s="2">
        <v>65.49</v>
      </c>
      <c r="G558" t="s">
        <v>733</v>
      </c>
      <c r="H558">
        <f ca="1">IF(65.49&lt;&gt;65.49,0,0)</f>
        <v>0</v>
      </c>
      <c r="I558" t="s">
        <v>14</v>
      </c>
      <c r="J558" t="s">
        <v>14</v>
      </c>
    </row>
    <row r="559" spans="1:10">
      <c r="A559" t="s">
        <v>750</v>
      </c>
      <c r="B559" t="s">
        <v>732</v>
      </c>
      <c r="C559" t="s">
        <v>423</v>
      </c>
      <c r="D559" s="1">
        <v>15.85</v>
      </c>
      <c r="E559" s="2">
        <v>3.1</v>
      </c>
      <c r="F559" s="2">
        <v>49.14</v>
      </c>
      <c r="G559" t="s">
        <v>733</v>
      </c>
      <c r="H559">
        <f ca="1">IF(49.14&lt;&gt;49.14,0,0)</f>
        <v>0</v>
      </c>
      <c r="I559" t="s">
        <v>14</v>
      </c>
      <c r="J559" t="s">
        <v>14</v>
      </c>
    </row>
    <row r="560" spans="1:10">
      <c r="A560" t="s">
        <v>751</v>
      </c>
      <c r="B560" t="s">
        <v>732</v>
      </c>
      <c r="C560" t="s">
        <v>411</v>
      </c>
      <c r="D560" s="1">
        <v>15.78</v>
      </c>
      <c r="E560" s="2">
        <v>4.3</v>
      </c>
      <c r="F560" s="2">
        <v>67.85</v>
      </c>
      <c r="G560" t="s">
        <v>733</v>
      </c>
      <c r="H560">
        <f ca="1">IF(67.85&lt;&gt;67.85,0,0)</f>
        <v>0</v>
      </c>
      <c r="I560" t="s">
        <v>14</v>
      </c>
      <c r="J560" t="s">
        <v>14</v>
      </c>
    </row>
    <row r="561" spans="1:10">
      <c r="A561" t="s">
        <v>752</v>
      </c>
      <c r="B561" t="s">
        <v>732</v>
      </c>
      <c r="C561" t="s">
        <v>411</v>
      </c>
      <c r="D561" s="1">
        <v>15.73</v>
      </c>
      <c r="E561" s="2">
        <v>4.3</v>
      </c>
      <c r="F561" s="2">
        <v>67.64</v>
      </c>
      <c r="G561" t="s">
        <v>733</v>
      </c>
      <c r="H561">
        <f ca="1">IF(67.64&lt;&gt;67.64,0,0)</f>
        <v>0</v>
      </c>
      <c r="I561" t="s">
        <v>14</v>
      </c>
      <c r="J561" t="s">
        <v>14</v>
      </c>
    </row>
    <row r="562" spans="1:10">
      <c r="A562" t="s">
        <v>753</v>
      </c>
      <c r="B562" t="s">
        <v>732</v>
      </c>
      <c r="C562" t="s">
        <v>423</v>
      </c>
      <c r="D562" s="1">
        <v>15.74</v>
      </c>
      <c r="E562" s="2">
        <v>3.1</v>
      </c>
      <c r="F562" s="2">
        <v>48.79</v>
      </c>
      <c r="G562" t="s">
        <v>733</v>
      </c>
      <c r="H562">
        <f ca="1">IF(48.79&lt;&gt;48.79,0,0)</f>
        <v>0</v>
      </c>
      <c r="I562" t="s">
        <v>14</v>
      </c>
      <c r="J562" t="s">
        <v>14</v>
      </c>
    </row>
    <row r="563" spans="1:10">
      <c r="A563" t="s">
        <v>754</v>
      </c>
      <c r="B563" t="s">
        <v>732</v>
      </c>
      <c r="C563" t="s">
        <v>406</v>
      </c>
      <c r="D563" s="1">
        <v>15.72</v>
      </c>
      <c r="E563" s="2">
        <v>4.3</v>
      </c>
      <c r="F563" s="2">
        <v>67.6</v>
      </c>
      <c r="G563" t="s">
        <v>733</v>
      </c>
      <c r="H563">
        <f ca="1">IF(67.6&lt;&gt;67.6,0,0)</f>
        <v>0</v>
      </c>
      <c r="I563" t="s">
        <v>14</v>
      </c>
      <c r="J563" t="s">
        <v>14</v>
      </c>
    </row>
    <row r="564" spans="1:10">
      <c r="A564" t="s">
        <v>755</v>
      </c>
      <c r="B564" t="s">
        <v>732</v>
      </c>
      <c r="C564" t="s">
        <v>411</v>
      </c>
      <c r="D564" s="1">
        <v>15.73</v>
      </c>
      <c r="E564" s="2">
        <v>4.3</v>
      </c>
      <c r="F564" s="2">
        <v>67.64</v>
      </c>
      <c r="G564" t="s">
        <v>733</v>
      </c>
      <c r="H564">
        <f ca="1">IF(67.64&lt;&gt;67.64,0,0)</f>
        <v>0</v>
      </c>
      <c r="I564" t="s">
        <v>14</v>
      </c>
      <c r="J564" t="s">
        <v>14</v>
      </c>
    </row>
    <row r="565" spans="1:10">
      <c r="A565" t="s">
        <v>756</v>
      </c>
      <c r="B565" t="s">
        <v>732</v>
      </c>
      <c r="C565" t="s">
        <v>411</v>
      </c>
      <c r="D565" s="1">
        <v>15.79</v>
      </c>
      <c r="E565" s="2">
        <v>4.3</v>
      </c>
      <c r="F565" s="2">
        <v>67.9</v>
      </c>
      <c r="G565" t="s">
        <v>733</v>
      </c>
      <c r="H565">
        <f ca="1">IF(67.9&lt;&gt;67.9,0,0)</f>
        <v>0</v>
      </c>
      <c r="I565" t="s">
        <v>14</v>
      </c>
      <c r="J565" t="s">
        <v>14</v>
      </c>
    </row>
    <row r="566" spans="1:10">
      <c r="A566" t="s">
        <v>757</v>
      </c>
      <c r="B566" t="s">
        <v>732</v>
      </c>
      <c r="C566" t="s">
        <v>411</v>
      </c>
      <c r="D566" s="1">
        <v>15.85</v>
      </c>
      <c r="E566" s="2">
        <v>4.3</v>
      </c>
      <c r="F566" s="2">
        <v>68.16</v>
      </c>
      <c r="G566" t="s">
        <v>733</v>
      </c>
      <c r="H566">
        <f ca="1">IF(68.16&lt;&gt;68.16,0,0)</f>
        <v>0</v>
      </c>
      <c r="I566" t="s">
        <v>14</v>
      </c>
      <c r="J566" t="s">
        <v>14</v>
      </c>
    </row>
    <row r="567" spans="1:10">
      <c r="A567" t="s">
        <v>758</v>
      </c>
      <c r="B567" t="s">
        <v>732</v>
      </c>
      <c r="C567" t="s">
        <v>406</v>
      </c>
      <c r="D567" s="1">
        <v>15.74</v>
      </c>
      <c r="E567" s="2">
        <v>4.3</v>
      </c>
      <c r="F567" s="2">
        <v>67.68</v>
      </c>
      <c r="G567" t="s">
        <v>733</v>
      </c>
      <c r="H567">
        <f ca="1">IF(67.68&lt;&gt;67.68,0,0)</f>
        <v>0</v>
      </c>
      <c r="I567" t="s">
        <v>14</v>
      </c>
      <c r="J567" t="s">
        <v>14</v>
      </c>
    </row>
    <row r="568" spans="1:10">
      <c r="A568" t="s">
        <v>759</v>
      </c>
      <c r="B568" t="s">
        <v>732</v>
      </c>
      <c r="C568" t="s">
        <v>403</v>
      </c>
      <c r="D568" s="1">
        <v>15.8</v>
      </c>
      <c r="E568" s="2">
        <v>3.95</v>
      </c>
      <c r="F568" s="2">
        <v>62.41</v>
      </c>
      <c r="G568" t="s">
        <v>733</v>
      </c>
      <c r="H568">
        <f ca="1">IF(62.41&lt;&gt;62.41,0,0)</f>
        <v>0</v>
      </c>
      <c r="I568" t="s">
        <v>14</v>
      </c>
      <c r="J568" t="s">
        <v>14</v>
      </c>
    </row>
    <row r="569" spans="1:10">
      <c r="A569" t="s">
        <v>760</v>
      </c>
      <c r="B569" t="s">
        <v>732</v>
      </c>
      <c r="C569" t="s">
        <v>761</v>
      </c>
      <c r="D569" s="1">
        <v>15.77</v>
      </c>
      <c r="E569" s="2">
        <v>4.15</v>
      </c>
      <c r="F569" s="2">
        <v>65.45</v>
      </c>
      <c r="G569" t="s">
        <v>733</v>
      </c>
      <c r="H569">
        <f ca="1">IF(65.45&lt;&gt;65.45,0,0)</f>
        <v>0</v>
      </c>
      <c r="I569" t="s">
        <v>14</v>
      </c>
      <c r="J569" t="s">
        <v>14</v>
      </c>
    </row>
    <row r="570" spans="1:10">
      <c r="A570" t="s">
        <v>762</v>
      </c>
      <c r="B570" t="s">
        <v>732</v>
      </c>
      <c r="C570" t="s">
        <v>423</v>
      </c>
      <c r="D570" s="1">
        <v>15.78</v>
      </c>
      <c r="E570" s="2">
        <v>3.1</v>
      </c>
      <c r="F570" s="2">
        <v>48.92</v>
      </c>
      <c r="G570" t="s">
        <v>733</v>
      </c>
      <c r="H570">
        <f ca="1">IF(48.92&lt;&gt;48.92,0,0)</f>
        <v>0</v>
      </c>
      <c r="I570" t="s">
        <v>14</v>
      </c>
      <c r="J570" t="s">
        <v>14</v>
      </c>
    </row>
    <row r="571" spans="1:10">
      <c r="A571" t="s">
        <v>763</v>
      </c>
      <c r="B571" t="s">
        <v>732</v>
      </c>
      <c r="C571" t="s">
        <v>429</v>
      </c>
      <c r="D571" s="1">
        <v>15.81</v>
      </c>
      <c r="E571" s="2">
        <v>3.45</v>
      </c>
      <c r="F571" s="2">
        <v>54.54</v>
      </c>
      <c r="G571" t="s">
        <v>733</v>
      </c>
      <c r="H571">
        <f ca="1">IF(54.54&lt;&gt;54.54,0,0)</f>
        <v>0</v>
      </c>
      <c r="I571" t="s">
        <v>14</v>
      </c>
      <c r="J571" t="s">
        <v>14</v>
      </c>
    </row>
    <row r="572" spans="1:10">
      <c r="A572" t="s">
        <v>764</v>
      </c>
      <c r="B572" t="s">
        <v>732</v>
      </c>
      <c r="C572" t="s">
        <v>411</v>
      </c>
      <c r="D572" s="1">
        <v>15.8</v>
      </c>
      <c r="E572" s="2">
        <v>4.3</v>
      </c>
      <c r="F572" s="2">
        <v>67.94</v>
      </c>
      <c r="G572" t="s">
        <v>733</v>
      </c>
      <c r="H572">
        <f ca="1">IF(67.94&lt;&gt;67.94,0,0)</f>
        <v>0</v>
      </c>
      <c r="I572" t="s">
        <v>14</v>
      </c>
      <c r="J572" t="s">
        <v>14</v>
      </c>
    </row>
    <row r="573" spans="1:10">
      <c r="A573" t="s">
        <v>765</v>
      </c>
      <c r="B573" t="s">
        <v>732</v>
      </c>
      <c r="C573" t="s">
        <v>411</v>
      </c>
      <c r="D573" s="1">
        <v>15.85</v>
      </c>
      <c r="E573" s="2">
        <v>4.3</v>
      </c>
      <c r="F573" s="2">
        <v>68.16</v>
      </c>
      <c r="G573" t="s">
        <v>733</v>
      </c>
      <c r="H573">
        <f ca="1">IF(68.16&lt;&gt;68.16,0,0)</f>
        <v>0</v>
      </c>
      <c r="I573" t="s">
        <v>14</v>
      </c>
      <c r="J573" t="s">
        <v>14</v>
      </c>
    </row>
    <row r="574" spans="1:10">
      <c r="A574" t="s">
        <v>766</v>
      </c>
      <c r="B574" t="s">
        <v>767</v>
      </c>
      <c r="C574" t="s">
        <v>437</v>
      </c>
      <c r="D574" s="1">
        <v>14.83</v>
      </c>
      <c r="E574" s="2">
        <v>4.3</v>
      </c>
      <c r="F574" s="2">
        <v>63.77</v>
      </c>
      <c r="G574" t="s">
        <v>768</v>
      </c>
      <c r="H574">
        <f ca="1">IF(63.77&lt;&gt;63.77,0,0)</f>
        <v>0</v>
      </c>
      <c r="I574" t="s">
        <v>14</v>
      </c>
      <c r="J574" t="s">
        <v>14</v>
      </c>
    </row>
    <row r="575" spans="1:10">
      <c r="A575" t="s">
        <v>769</v>
      </c>
      <c r="B575" t="s">
        <v>767</v>
      </c>
      <c r="C575" t="s">
        <v>437</v>
      </c>
      <c r="D575" s="1">
        <v>14.69</v>
      </c>
      <c r="E575" s="2">
        <v>4.3</v>
      </c>
      <c r="F575" s="2">
        <v>63.17</v>
      </c>
      <c r="G575" t="s">
        <v>768</v>
      </c>
      <c r="H575">
        <f ca="1">IF(63.17&lt;&gt;63.17,0,0)</f>
        <v>0</v>
      </c>
      <c r="I575" t="s">
        <v>14</v>
      </c>
      <c r="J575" t="s">
        <v>14</v>
      </c>
    </row>
    <row r="576" spans="1:10">
      <c r="A576" t="s">
        <v>770</v>
      </c>
      <c r="B576" t="s">
        <v>767</v>
      </c>
      <c r="C576" t="s">
        <v>401</v>
      </c>
      <c r="D576" s="1">
        <v>14.83</v>
      </c>
      <c r="E576" s="2">
        <v>3.95</v>
      </c>
      <c r="F576" s="2">
        <v>58.58</v>
      </c>
      <c r="G576" t="s">
        <v>768</v>
      </c>
      <c r="H576">
        <f ca="1">IF(58.58&lt;&gt;58.58,0,0)</f>
        <v>0</v>
      </c>
      <c r="I576" t="s">
        <v>14</v>
      </c>
      <c r="J576" t="s">
        <v>14</v>
      </c>
    </row>
    <row r="577" spans="1:10">
      <c r="A577" t="s">
        <v>771</v>
      </c>
      <c r="B577" t="s">
        <v>767</v>
      </c>
      <c r="C577" t="s">
        <v>411</v>
      </c>
      <c r="D577" s="1">
        <v>14.83</v>
      </c>
      <c r="E577" s="2">
        <v>4.3</v>
      </c>
      <c r="F577" s="2">
        <v>63.77</v>
      </c>
      <c r="G577" t="s">
        <v>768</v>
      </c>
      <c r="H577">
        <f ca="1">IF(63.77&lt;&gt;63.77,0,0)</f>
        <v>0</v>
      </c>
      <c r="I577" t="s">
        <v>14</v>
      </c>
      <c r="J577" t="s">
        <v>14</v>
      </c>
    </row>
    <row r="578" spans="1:10">
      <c r="A578" t="s">
        <v>772</v>
      </c>
      <c r="B578" t="s">
        <v>767</v>
      </c>
      <c r="C578" t="s">
        <v>415</v>
      </c>
      <c r="D578" s="1">
        <v>14.63</v>
      </c>
      <c r="E578" s="2">
        <v>3.95</v>
      </c>
      <c r="F578" s="2">
        <v>57.79</v>
      </c>
      <c r="G578" t="s">
        <v>768</v>
      </c>
      <c r="H578">
        <f ca="1">IF(57.79&lt;&gt;57.79,0,0)</f>
        <v>0</v>
      </c>
      <c r="I578" t="s">
        <v>14</v>
      </c>
      <c r="J578" t="s">
        <v>14</v>
      </c>
    </row>
    <row r="579" spans="1:10">
      <c r="A579" t="s">
        <v>773</v>
      </c>
      <c r="B579" t="s">
        <v>774</v>
      </c>
      <c r="C579" t="s">
        <v>679</v>
      </c>
      <c r="D579" s="1">
        <v>19.07</v>
      </c>
      <c r="E579" s="2">
        <v>4.7</v>
      </c>
      <c r="F579" s="2">
        <v>89.63</v>
      </c>
      <c r="G579" t="s">
        <v>775</v>
      </c>
      <c r="H579">
        <f ca="1">IF(89.63&lt;&gt;89.63,0,0)</f>
        <v>0</v>
      </c>
      <c r="I579" t="s">
        <v>14</v>
      </c>
      <c r="J579" t="s">
        <v>14</v>
      </c>
    </row>
    <row r="580" spans="1:10">
      <c r="A580" t="s">
        <v>776</v>
      </c>
      <c r="B580" t="s">
        <v>774</v>
      </c>
      <c r="C580" t="s">
        <v>399</v>
      </c>
      <c r="D580" s="1">
        <v>19.04</v>
      </c>
      <c r="E580" s="2">
        <v>4.7</v>
      </c>
      <c r="F580" s="2">
        <v>89.49</v>
      </c>
      <c r="G580" t="s">
        <v>775</v>
      </c>
      <c r="H580">
        <f ca="1">IF(89.49&lt;&gt;89.49,0,0)</f>
        <v>0</v>
      </c>
      <c r="I580" t="s">
        <v>14</v>
      </c>
      <c r="J580" t="s">
        <v>14</v>
      </c>
    </row>
    <row r="581" spans="1:10">
      <c r="A581" t="s">
        <v>777</v>
      </c>
      <c r="B581" t="s">
        <v>774</v>
      </c>
      <c r="C581" t="s">
        <v>399</v>
      </c>
      <c r="D581" s="1">
        <v>19.09</v>
      </c>
      <c r="E581" s="2">
        <v>4.7</v>
      </c>
      <c r="F581" s="2">
        <v>89.72</v>
      </c>
      <c r="G581" t="s">
        <v>775</v>
      </c>
      <c r="H581">
        <f ca="1">IF(89.72&lt;&gt;89.72,0,0)</f>
        <v>0</v>
      </c>
      <c r="I581" t="s">
        <v>14</v>
      </c>
      <c r="J581" t="s">
        <v>14</v>
      </c>
    </row>
    <row r="582" spans="1:10">
      <c r="A582" t="s">
        <v>778</v>
      </c>
      <c r="B582" t="s">
        <v>774</v>
      </c>
      <c r="C582" t="s">
        <v>399</v>
      </c>
      <c r="D582" s="1">
        <v>19.1</v>
      </c>
      <c r="E582" s="2">
        <v>4.7</v>
      </c>
      <c r="F582" s="2">
        <v>89.77</v>
      </c>
      <c r="G582" t="s">
        <v>775</v>
      </c>
      <c r="H582">
        <f ca="1">IF(89.77&lt;&gt;89.77,0,0)</f>
        <v>0</v>
      </c>
      <c r="I582" t="s">
        <v>14</v>
      </c>
      <c r="J582" t="s">
        <v>14</v>
      </c>
    </row>
    <row r="583" spans="1:10">
      <c r="A583" t="s">
        <v>779</v>
      </c>
      <c r="B583" t="s">
        <v>774</v>
      </c>
      <c r="C583" t="s">
        <v>483</v>
      </c>
      <c r="D583" s="1">
        <v>19.07</v>
      </c>
      <c r="E583" s="2">
        <v>4.15</v>
      </c>
      <c r="F583" s="2">
        <v>79.14</v>
      </c>
      <c r="G583" t="s">
        <v>775</v>
      </c>
      <c r="H583">
        <f ca="1">IF(79.14&lt;&gt;79.14,0,0)</f>
        <v>0</v>
      </c>
      <c r="I583" t="s">
        <v>14</v>
      </c>
      <c r="J583" t="s">
        <v>14</v>
      </c>
    </row>
    <row r="584" spans="1:10">
      <c r="A584" t="s">
        <v>780</v>
      </c>
      <c r="B584" t="s">
        <v>774</v>
      </c>
      <c r="C584" t="s">
        <v>679</v>
      </c>
      <c r="D584" s="1">
        <v>19.23</v>
      </c>
      <c r="E584" s="2">
        <v>4.7</v>
      </c>
      <c r="F584" s="2">
        <v>90.38</v>
      </c>
      <c r="G584" t="s">
        <v>775</v>
      </c>
      <c r="H584">
        <f ca="1">IF(90.38&lt;&gt;90.38,0,0)</f>
        <v>0</v>
      </c>
      <c r="I584" t="s">
        <v>14</v>
      </c>
      <c r="J584" t="s">
        <v>14</v>
      </c>
    </row>
    <row r="585" spans="1:10">
      <c r="A585" t="s">
        <v>781</v>
      </c>
      <c r="B585" t="s">
        <v>774</v>
      </c>
      <c r="C585" t="s">
        <v>483</v>
      </c>
      <c r="D585" s="1">
        <v>19.22</v>
      </c>
      <c r="E585" s="2">
        <v>4.15</v>
      </c>
      <c r="F585" s="2">
        <v>79.76</v>
      </c>
      <c r="G585" t="s">
        <v>775</v>
      </c>
      <c r="H585">
        <f ca="1">IF(79.76&lt;&gt;79.76,0,0)</f>
        <v>0</v>
      </c>
      <c r="I585" t="s">
        <v>14</v>
      </c>
      <c r="J585" t="s">
        <v>14</v>
      </c>
    </row>
    <row r="586" spans="1:10">
      <c r="A586" t="s">
        <v>782</v>
      </c>
      <c r="B586" t="s">
        <v>774</v>
      </c>
      <c r="C586" t="s">
        <v>399</v>
      </c>
      <c r="D586" s="1">
        <v>19.1</v>
      </c>
      <c r="E586" s="2">
        <v>4.7</v>
      </c>
      <c r="F586" s="2">
        <v>89.77</v>
      </c>
      <c r="G586" t="s">
        <v>775</v>
      </c>
      <c r="H586">
        <f ca="1">IF(89.77&lt;&gt;89.77,0,0)</f>
        <v>0</v>
      </c>
      <c r="I586" t="s">
        <v>14</v>
      </c>
      <c r="J586" t="s">
        <v>14</v>
      </c>
    </row>
    <row r="587" spans="1:10">
      <c r="A587" t="s">
        <v>783</v>
      </c>
      <c r="B587" t="s">
        <v>774</v>
      </c>
      <c r="C587" t="s">
        <v>399</v>
      </c>
      <c r="D587" s="1">
        <v>19.17</v>
      </c>
      <c r="E587" s="2">
        <v>4.7</v>
      </c>
      <c r="F587" s="2">
        <v>90.1</v>
      </c>
      <c r="G587" t="s">
        <v>775</v>
      </c>
      <c r="H587">
        <f ca="1">IF(90.1&lt;&gt;90.1,0,0)</f>
        <v>0</v>
      </c>
      <c r="I587" t="s">
        <v>14</v>
      </c>
      <c r="J587" t="s">
        <v>14</v>
      </c>
    </row>
    <row r="588" spans="1:10">
      <c r="A588" t="s">
        <v>784</v>
      </c>
      <c r="B588" t="s">
        <v>774</v>
      </c>
      <c r="C588" t="s">
        <v>785</v>
      </c>
      <c r="D588" s="1">
        <v>19.23</v>
      </c>
      <c r="E588" s="2">
        <v>5.45</v>
      </c>
      <c r="F588" s="2">
        <v>104.8</v>
      </c>
      <c r="G588" t="s">
        <v>775</v>
      </c>
      <c r="H588">
        <f ca="1">IF(104.8&lt;&gt;104.8,0,0)</f>
        <v>0</v>
      </c>
      <c r="I588" t="s">
        <v>14</v>
      </c>
      <c r="J588" t="s">
        <v>14</v>
      </c>
    </row>
    <row r="589" spans="1:10">
      <c r="A589" t="s">
        <v>786</v>
      </c>
      <c r="B589" t="s">
        <v>774</v>
      </c>
      <c r="C589" t="s">
        <v>411</v>
      </c>
      <c r="D589" s="1">
        <v>18.75</v>
      </c>
      <c r="E589" s="2">
        <v>4.3</v>
      </c>
      <c r="F589" s="2">
        <v>80.63</v>
      </c>
      <c r="G589" t="s">
        <v>775</v>
      </c>
      <c r="H589">
        <f ca="1">IF(80.63&lt;&gt;80.62,0.009999999999990905,0)</f>
        <v>0</v>
      </c>
      <c r="I589" t="s">
        <v>14</v>
      </c>
      <c r="J589" t="s">
        <v>14</v>
      </c>
    </row>
    <row r="590" spans="1:10">
      <c r="A590" t="s">
        <v>787</v>
      </c>
      <c r="B590" t="s">
        <v>774</v>
      </c>
      <c r="C590" t="s">
        <v>401</v>
      </c>
      <c r="D590" s="1">
        <v>18.76</v>
      </c>
      <c r="E590" s="2">
        <v>3.95</v>
      </c>
      <c r="F590" s="2">
        <v>74.1</v>
      </c>
      <c r="G590" t="s">
        <v>775</v>
      </c>
      <c r="H590">
        <f ca="1">IF(74.1&lt;&gt;74.1,0,0)</f>
        <v>0</v>
      </c>
      <c r="I590" t="s">
        <v>14</v>
      </c>
      <c r="J590" t="s">
        <v>14</v>
      </c>
    </row>
    <row r="591" spans="1:10">
      <c r="A591" t="s">
        <v>788</v>
      </c>
      <c r="B591" t="s">
        <v>774</v>
      </c>
      <c r="C591" t="s">
        <v>425</v>
      </c>
      <c r="D591" s="1">
        <v>18.76</v>
      </c>
      <c r="E591" s="2">
        <v>3.45</v>
      </c>
      <c r="F591" s="2">
        <v>64.72</v>
      </c>
      <c r="G591" t="s">
        <v>775</v>
      </c>
      <c r="H591">
        <f ca="1">IF(64.72&lt;&gt;64.72,0,0)</f>
        <v>0</v>
      </c>
      <c r="I591" t="s">
        <v>14</v>
      </c>
      <c r="J591" t="s">
        <v>14</v>
      </c>
    </row>
    <row r="592" spans="1:10">
      <c r="A592" t="s">
        <v>789</v>
      </c>
      <c r="B592" t="s">
        <v>774</v>
      </c>
      <c r="C592" t="s">
        <v>403</v>
      </c>
      <c r="D592" s="1">
        <v>19.54</v>
      </c>
      <c r="E592" s="2">
        <v>3.95</v>
      </c>
      <c r="F592" s="2">
        <v>77.18</v>
      </c>
      <c r="G592" t="s">
        <v>775</v>
      </c>
      <c r="H592">
        <f ca="1">IF(77.18&lt;&gt;77.18,0,0)</f>
        <v>0</v>
      </c>
      <c r="I592" t="s">
        <v>14</v>
      </c>
      <c r="J592" t="s">
        <v>14</v>
      </c>
    </row>
    <row r="593" spans="1:10">
      <c r="A593" t="s">
        <v>790</v>
      </c>
      <c r="B593" t="s">
        <v>774</v>
      </c>
      <c r="C593" t="s">
        <v>401</v>
      </c>
      <c r="D593" s="1">
        <v>19.51</v>
      </c>
      <c r="E593" s="2">
        <v>3.95</v>
      </c>
      <c r="F593" s="2">
        <v>77.06</v>
      </c>
      <c r="G593" t="s">
        <v>775</v>
      </c>
      <c r="H593">
        <f ca="1">IF(77.06&lt;&gt;77.06,0,0)</f>
        <v>0</v>
      </c>
      <c r="I593" t="s">
        <v>14</v>
      </c>
      <c r="J593" t="s">
        <v>14</v>
      </c>
    </row>
    <row r="594" spans="1:10">
      <c r="A594" t="s">
        <v>791</v>
      </c>
      <c r="B594" t="s">
        <v>774</v>
      </c>
      <c r="C594" t="s">
        <v>411</v>
      </c>
      <c r="D594" s="1">
        <v>19.51</v>
      </c>
      <c r="E594" s="2">
        <v>4.3</v>
      </c>
      <c r="F594" s="2">
        <v>83.89</v>
      </c>
      <c r="G594" t="s">
        <v>775</v>
      </c>
      <c r="H594">
        <f ca="1">IF(83.89&lt;&gt;83.89,0,0)</f>
        <v>0</v>
      </c>
      <c r="I594" t="s">
        <v>14</v>
      </c>
      <c r="J594" t="s">
        <v>14</v>
      </c>
    </row>
    <row r="595" spans="1:10">
      <c r="A595" t="s">
        <v>792</v>
      </c>
      <c r="B595" t="s">
        <v>774</v>
      </c>
      <c r="C595" t="s">
        <v>411</v>
      </c>
      <c r="D595" s="1">
        <v>19.49</v>
      </c>
      <c r="E595" s="2">
        <v>4.3</v>
      </c>
      <c r="F595" s="2">
        <v>83.81</v>
      </c>
      <c r="G595" t="s">
        <v>775</v>
      </c>
      <c r="H595">
        <f ca="1">IF(83.81&lt;&gt;83.81,0,0)</f>
        <v>0</v>
      </c>
      <c r="I595" t="s">
        <v>14</v>
      </c>
      <c r="J595" t="s">
        <v>14</v>
      </c>
    </row>
    <row r="596" spans="1:10">
      <c r="A596" t="s">
        <v>793</v>
      </c>
      <c r="B596" t="s">
        <v>774</v>
      </c>
      <c r="C596" t="s">
        <v>411</v>
      </c>
      <c r="D596" s="1">
        <v>19.43</v>
      </c>
      <c r="E596" s="2">
        <v>4.3</v>
      </c>
      <c r="F596" s="2">
        <v>83.55</v>
      </c>
      <c r="G596" t="s">
        <v>775</v>
      </c>
      <c r="H596">
        <f ca="1">IF(83.55&lt;&gt;83.55,0,0)</f>
        <v>0</v>
      </c>
      <c r="I596" t="s">
        <v>14</v>
      </c>
      <c r="J596" t="s">
        <v>14</v>
      </c>
    </row>
    <row r="597" spans="1:10">
      <c r="A597" t="s">
        <v>794</v>
      </c>
      <c r="B597" t="s">
        <v>774</v>
      </c>
      <c r="C597" t="s">
        <v>411</v>
      </c>
      <c r="D597" s="1">
        <v>19.47</v>
      </c>
      <c r="E597" s="2">
        <v>4.3</v>
      </c>
      <c r="F597" s="2">
        <v>83.72</v>
      </c>
      <c r="G597" t="s">
        <v>775</v>
      </c>
      <c r="H597">
        <f ca="1">IF(83.72&lt;&gt;83.72,0,0)</f>
        <v>0</v>
      </c>
      <c r="I597" t="s">
        <v>14</v>
      </c>
      <c r="J597" t="s">
        <v>14</v>
      </c>
    </row>
    <row r="598" spans="1:10">
      <c r="A598" t="s">
        <v>795</v>
      </c>
      <c r="B598" t="s">
        <v>774</v>
      </c>
      <c r="C598" t="s">
        <v>411</v>
      </c>
      <c r="D598" s="1">
        <v>19.45</v>
      </c>
      <c r="E598" s="2">
        <v>4.3</v>
      </c>
      <c r="F598" s="2">
        <v>83.64</v>
      </c>
      <c r="G598" t="s">
        <v>775</v>
      </c>
      <c r="H598">
        <f ca="1">IF(83.64&lt;&gt;83.64,0,0)</f>
        <v>0</v>
      </c>
      <c r="I598" t="s">
        <v>14</v>
      </c>
      <c r="J598" t="s">
        <v>14</v>
      </c>
    </row>
    <row r="599" spans="1:10">
      <c r="A599" t="s">
        <v>796</v>
      </c>
      <c r="B599" t="s">
        <v>774</v>
      </c>
      <c r="C599" t="s">
        <v>401</v>
      </c>
      <c r="D599" s="1">
        <v>19.39</v>
      </c>
      <c r="E599" s="2">
        <v>3.95</v>
      </c>
      <c r="F599" s="2">
        <v>76.59</v>
      </c>
      <c r="G599" t="s">
        <v>775</v>
      </c>
      <c r="H599">
        <f ca="1">IF(76.59&lt;&gt;76.59,0,0)</f>
        <v>0</v>
      </c>
      <c r="I599" t="s">
        <v>14</v>
      </c>
      <c r="J599" t="s">
        <v>14</v>
      </c>
    </row>
    <row r="600" spans="1:10">
      <c r="A600" t="s">
        <v>797</v>
      </c>
      <c r="B600" t="s">
        <v>774</v>
      </c>
      <c r="C600" t="s">
        <v>419</v>
      </c>
      <c r="D600" s="1">
        <v>19.42</v>
      </c>
      <c r="E600" s="2">
        <v>4.7</v>
      </c>
      <c r="F600" s="2">
        <v>91.27</v>
      </c>
      <c r="G600" t="s">
        <v>775</v>
      </c>
      <c r="H600">
        <f ca="1">IF(91.27&lt;&gt;91.27,0,0)</f>
        <v>0</v>
      </c>
      <c r="I600" t="s">
        <v>14</v>
      </c>
      <c r="J600" t="s">
        <v>14</v>
      </c>
    </row>
    <row r="601" spans="1:10">
      <c r="A601" t="s">
        <v>798</v>
      </c>
      <c r="B601" t="s">
        <v>774</v>
      </c>
      <c r="C601" t="s">
        <v>406</v>
      </c>
      <c r="D601" s="1">
        <v>19.42</v>
      </c>
      <c r="E601" s="2">
        <v>4.3</v>
      </c>
      <c r="F601" s="2">
        <v>83.51</v>
      </c>
      <c r="G601" t="s">
        <v>775</v>
      </c>
      <c r="H601">
        <f ca="1">IF(83.51&lt;&gt;83.51,0,0)</f>
        <v>0</v>
      </c>
      <c r="I601" t="s">
        <v>14</v>
      </c>
      <c r="J601" t="s">
        <v>14</v>
      </c>
    </row>
    <row r="602" spans="1:10">
      <c r="A602" t="s">
        <v>799</v>
      </c>
      <c r="B602" t="s">
        <v>774</v>
      </c>
      <c r="C602" t="s">
        <v>411</v>
      </c>
      <c r="D602" s="1">
        <v>19.51</v>
      </c>
      <c r="E602" s="2">
        <v>4.3</v>
      </c>
      <c r="F602" s="2">
        <v>83.89</v>
      </c>
      <c r="G602" t="s">
        <v>775</v>
      </c>
      <c r="H602">
        <f ca="1">IF(83.89&lt;&gt;83.89,0,0)</f>
        <v>0</v>
      </c>
      <c r="I602" t="s">
        <v>14</v>
      </c>
      <c r="J602" t="s">
        <v>14</v>
      </c>
    </row>
    <row r="603" spans="1:10">
      <c r="A603" t="s">
        <v>800</v>
      </c>
      <c r="B603" t="s">
        <v>774</v>
      </c>
      <c r="C603" t="s">
        <v>749</v>
      </c>
      <c r="D603" s="1">
        <v>19.48</v>
      </c>
      <c r="E603" s="2">
        <v>4.15</v>
      </c>
      <c r="F603" s="2">
        <v>80.84</v>
      </c>
      <c r="G603" t="s">
        <v>775</v>
      </c>
      <c r="H603">
        <f ca="1">IF(80.84&lt;&gt;80.84,0,0)</f>
        <v>0</v>
      </c>
      <c r="I603" t="s">
        <v>14</v>
      </c>
      <c r="J603" t="s">
        <v>14</v>
      </c>
    </row>
    <row r="604" spans="1:10">
      <c r="A604" t="s">
        <v>801</v>
      </c>
      <c r="B604" t="s">
        <v>774</v>
      </c>
      <c r="C604" t="s">
        <v>406</v>
      </c>
      <c r="D604" s="1">
        <v>19.45</v>
      </c>
      <c r="E604" s="2">
        <v>4.3</v>
      </c>
      <c r="F604" s="2">
        <v>83.64</v>
      </c>
      <c r="G604" t="s">
        <v>775</v>
      </c>
      <c r="H604">
        <f ca="1">IF(83.64&lt;&gt;83.64,0,0)</f>
        <v>0</v>
      </c>
      <c r="I604" t="s">
        <v>14</v>
      </c>
      <c r="J604" t="s">
        <v>14</v>
      </c>
    </row>
    <row r="605" spans="1:10">
      <c r="A605" t="s">
        <v>802</v>
      </c>
      <c r="B605" t="s">
        <v>774</v>
      </c>
      <c r="C605" t="s">
        <v>411</v>
      </c>
      <c r="D605" s="1">
        <v>19.49</v>
      </c>
      <c r="E605" s="2">
        <v>4.3</v>
      </c>
      <c r="F605" s="2">
        <v>83.81</v>
      </c>
      <c r="G605" t="s">
        <v>775</v>
      </c>
      <c r="H605">
        <f ca="1">IF(83.81&lt;&gt;83.81,0,0)</f>
        <v>0</v>
      </c>
      <c r="I605" t="s">
        <v>14</v>
      </c>
      <c r="J605" t="s">
        <v>14</v>
      </c>
    </row>
    <row r="606" spans="1:10">
      <c r="A606" t="s">
        <v>803</v>
      </c>
      <c r="B606" t="s">
        <v>774</v>
      </c>
      <c r="C606" t="s">
        <v>429</v>
      </c>
      <c r="D606" s="1">
        <v>19.53</v>
      </c>
      <c r="E606" s="2">
        <v>3.45</v>
      </c>
      <c r="F606" s="2">
        <v>67.38</v>
      </c>
      <c r="G606" t="s">
        <v>775</v>
      </c>
      <c r="H606">
        <f ca="1">IF(67.38&lt;&gt;67.38,0,0)</f>
        <v>0</v>
      </c>
      <c r="I606" t="s">
        <v>14</v>
      </c>
      <c r="J606" t="s">
        <v>14</v>
      </c>
    </row>
    <row r="607" spans="1:10">
      <c r="A607" t="s">
        <v>804</v>
      </c>
      <c r="B607" t="s">
        <v>774</v>
      </c>
      <c r="C607" t="s">
        <v>411</v>
      </c>
      <c r="D607" s="1">
        <v>19.5</v>
      </c>
      <c r="E607" s="2">
        <v>4.3</v>
      </c>
      <c r="F607" s="2">
        <v>83.85</v>
      </c>
      <c r="G607" t="s">
        <v>775</v>
      </c>
      <c r="H607">
        <f ca="1">IF(83.85&lt;&gt;83.85,0,0)</f>
        <v>0</v>
      </c>
      <c r="I607" t="s">
        <v>14</v>
      </c>
      <c r="J607" t="s">
        <v>14</v>
      </c>
    </row>
    <row r="608" spans="1:10">
      <c r="A608" t="s">
        <v>805</v>
      </c>
      <c r="B608" t="s">
        <v>774</v>
      </c>
      <c r="C608" t="s">
        <v>415</v>
      </c>
      <c r="D608" s="1">
        <v>19.5</v>
      </c>
      <c r="E608" s="2">
        <v>3.95</v>
      </c>
      <c r="F608" s="2">
        <v>77.03</v>
      </c>
      <c r="G608" t="s">
        <v>775</v>
      </c>
      <c r="H608">
        <f ca="1">IF(77.03&lt;&gt;77.03,0,0)</f>
        <v>0</v>
      </c>
      <c r="I608" t="s">
        <v>14</v>
      </c>
      <c r="J608" t="s">
        <v>14</v>
      </c>
    </row>
    <row r="609" spans="1:10">
      <c r="A609" t="s">
        <v>806</v>
      </c>
      <c r="B609" t="s">
        <v>774</v>
      </c>
      <c r="C609" t="s">
        <v>411</v>
      </c>
      <c r="D609" s="1">
        <v>19.55</v>
      </c>
      <c r="E609" s="2">
        <v>4.3</v>
      </c>
      <c r="F609" s="2">
        <v>84.07</v>
      </c>
      <c r="G609" t="s">
        <v>775</v>
      </c>
      <c r="H609">
        <f ca="1">IF(84.07&lt;&gt;84.06,0.009999999999990905,0)</f>
        <v>0</v>
      </c>
      <c r="I609" t="s">
        <v>14</v>
      </c>
      <c r="J609" t="s">
        <v>14</v>
      </c>
    </row>
    <row r="610" spans="1:10">
      <c r="A610" t="s">
        <v>807</v>
      </c>
      <c r="B610" t="s">
        <v>774</v>
      </c>
      <c r="C610" t="s">
        <v>411</v>
      </c>
      <c r="D610" s="1">
        <v>19.4</v>
      </c>
      <c r="E610" s="2">
        <v>4.3</v>
      </c>
      <c r="F610" s="2">
        <v>83.42</v>
      </c>
      <c r="G610" t="s">
        <v>775</v>
      </c>
      <c r="H610">
        <f ca="1">IF(83.42&lt;&gt;83.42,0,0)</f>
        <v>0</v>
      </c>
      <c r="I610" t="s">
        <v>14</v>
      </c>
      <c r="J610" t="s">
        <v>14</v>
      </c>
    </row>
    <row r="611" spans="1:10">
      <c r="A611" t="s">
        <v>808</v>
      </c>
      <c r="B611" t="s">
        <v>809</v>
      </c>
      <c r="C611" t="s">
        <v>415</v>
      </c>
      <c r="D611" s="1">
        <v>17.09</v>
      </c>
      <c r="E611" s="2">
        <v>3.95</v>
      </c>
      <c r="F611" s="2">
        <v>67.51</v>
      </c>
      <c r="G611" t="s">
        <v>810</v>
      </c>
      <c r="H611">
        <f ca="1">IF(67.51&lt;&gt;67.51,0,0)</f>
        <v>0</v>
      </c>
      <c r="I611" t="s">
        <v>14</v>
      </c>
      <c r="J611" t="s">
        <v>14</v>
      </c>
    </row>
    <row r="612" spans="1:10">
      <c r="A612" t="s">
        <v>811</v>
      </c>
      <c r="B612" t="s">
        <v>812</v>
      </c>
      <c r="C612" t="s">
        <v>813</v>
      </c>
      <c r="D612" s="1">
        <v>25.11</v>
      </c>
      <c r="E612" s="2">
        <v>3.95</v>
      </c>
      <c r="F612" s="2">
        <v>99.18</v>
      </c>
      <c r="G612" t="s">
        <v>814</v>
      </c>
      <c r="H612">
        <f ca="1">IF(99.18&lt;&gt;99.18,0,0)</f>
        <v>0</v>
      </c>
      <c r="I612" t="s">
        <v>14</v>
      </c>
      <c r="J612" t="s">
        <v>14</v>
      </c>
    </row>
    <row r="613" spans="1:10">
      <c r="A613" t="s">
        <v>815</v>
      </c>
      <c r="B613" t="s">
        <v>812</v>
      </c>
      <c r="C613" t="s">
        <v>816</v>
      </c>
      <c r="D613" s="1">
        <v>25.28</v>
      </c>
      <c r="E613" s="2">
        <v>9.5</v>
      </c>
      <c r="F613" s="2">
        <v>240.16</v>
      </c>
      <c r="G613" t="s">
        <v>814</v>
      </c>
      <c r="H613">
        <f ca="1">IF(240.16&lt;&gt;240.16,0,0)</f>
        <v>0</v>
      </c>
      <c r="I613" t="s">
        <v>14</v>
      </c>
      <c r="J613" t="s">
        <v>14</v>
      </c>
    </row>
    <row r="614" spans="1:10">
      <c r="A614" t="s">
        <v>817</v>
      </c>
      <c r="B614" t="s">
        <v>812</v>
      </c>
      <c r="C614" t="s">
        <v>816</v>
      </c>
      <c r="D614" s="1">
        <v>25.24</v>
      </c>
      <c r="E614" s="2">
        <v>9.5</v>
      </c>
      <c r="F614" s="2">
        <v>239.78</v>
      </c>
      <c r="G614" t="s">
        <v>814</v>
      </c>
      <c r="H614">
        <f ca="1">IF(239.78&lt;&gt;239.78,0,0)</f>
        <v>0</v>
      </c>
      <c r="I614" t="s">
        <v>14</v>
      </c>
      <c r="J614" t="s">
        <v>14</v>
      </c>
    </row>
    <row r="615" spans="1:10">
      <c r="A615" t="s">
        <v>818</v>
      </c>
      <c r="B615" t="s">
        <v>812</v>
      </c>
      <c r="C615" t="s">
        <v>813</v>
      </c>
      <c r="D615" s="1">
        <v>25.12</v>
      </c>
      <c r="E615" s="2">
        <v>3.95</v>
      </c>
      <c r="F615" s="2">
        <v>99.22</v>
      </c>
      <c r="G615" t="s">
        <v>814</v>
      </c>
      <c r="H615">
        <f ca="1">IF(99.22&lt;&gt;99.22,0,0)</f>
        <v>0</v>
      </c>
      <c r="I615" t="s">
        <v>14</v>
      </c>
      <c r="J615" t="s">
        <v>14</v>
      </c>
    </row>
    <row r="616" spans="1:10">
      <c r="A616" t="s">
        <v>819</v>
      </c>
      <c r="B616" t="s">
        <v>812</v>
      </c>
      <c r="C616" t="s">
        <v>816</v>
      </c>
      <c r="D616" s="1">
        <v>25.29</v>
      </c>
      <c r="E616" s="2">
        <v>9.5</v>
      </c>
      <c r="F616" s="2">
        <v>240.26</v>
      </c>
      <c r="G616" t="s">
        <v>814</v>
      </c>
      <c r="H616">
        <f ca="1">IF(240.26&lt;&gt;240.26,0,0)</f>
        <v>0</v>
      </c>
      <c r="I616" t="s">
        <v>14</v>
      </c>
      <c r="J616" t="s">
        <v>14</v>
      </c>
    </row>
    <row r="617" spans="1:10">
      <c r="A617" t="s">
        <v>820</v>
      </c>
      <c r="B617" t="s">
        <v>812</v>
      </c>
      <c r="C617" t="s">
        <v>821</v>
      </c>
      <c r="D617" s="1">
        <v>25.06</v>
      </c>
      <c r="E617" s="2">
        <v>3.45</v>
      </c>
      <c r="F617" s="2">
        <v>86.46</v>
      </c>
      <c r="G617" t="s">
        <v>814</v>
      </c>
      <c r="H617">
        <f ca="1">IF(86.46&lt;&gt;86.46,0,0)</f>
        <v>0</v>
      </c>
      <c r="I617" t="s">
        <v>14</v>
      </c>
      <c r="J617" t="s">
        <v>14</v>
      </c>
    </row>
    <row r="618" spans="1:10">
      <c r="A618" t="s">
        <v>822</v>
      </c>
      <c r="B618" t="s">
        <v>812</v>
      </c>
      <c r="C618" t="s">
        <v>823</v>
      </c>
      <c r="D618" s="1">
        <v>25.02</v>
      </c>
      <c r="E618" s="2">
        <v>3.95</v>
      </c>
      <c r="F618" s="2">
        <v>98.83</v>
      </c>
      <c r="G618" t="s">
        <v>814</v>
      </c>
      <c r="H618">
        <f ca="1">IF(98.83&lt;&gt;98.83,0,0)</f>
        <v>0</v>
      </c>
      <c r="I618" t="s">
        <v>14</v>
      </c>
      <c r="J618" t="s">
        <v>14</v>
      </c>
    </row>
    <row r="619" spans="1:10">
      <c r="A619" t="s">
        <v>824</v>
      </c>
      <c r="B619" t="s">
        <v>812</v>
      </c>
      <c r="C619" t="s">
        <v>821</v>
      </c>
      <c r="D619" s="1">
        <v>25.13</v>
      </c>
      <c r="E619" s="2">
        <v>3.45</v>
      </c>
      <c r="F619" s="2">
        <v>86.7</v>
      </c>
      <c r="G619" t="s">
        <v>814</v>
      </c>
      <c r="H619">
        <f ca="1">IF(86.7&lt;&gt;86.7,0,0)</f>
        <v>0</v>
      </c>
      <c r="I619" t="s">
        <v>14</v>
      </c>
      <c r="J619" t="s">
        <v>14</v>
      </c>
    </row>
    <row r="620" spans="1:10">
      <c r="A620" t="s">
        <v>825</v>
      </c>
      <c r="B620" t="s">
        <v>812</v>
      </c>
      <c r="C620" t="s">
        <v>816</v>
      </c>
      <c r="D620" s="1">
        <v>25.17</v>
      </c>
      <c r="E620" s="2">
        <v>9.5</v>
      </c>
      <c r="F620" s="2">
        <v>239.12</v>
      </c>
      <c r="G620" t="s">
        <v>814</v>
      </c>
      <c r="H620">
        <f ca="1">IF(239.12&lt;&gt;239.12,0,0)</f>
        <v>0</v>
      </c>
      <c r="I620" t="s">
        <v>14</v>
      </c>
      <c r="J620" t="s">
        <v>14</v>
      </c>
    </row>
    <row r="621" spans="1:10">
      <c r="A621" t="s">
        <v>826</v>
      </c>
      <c r="B621" t="s">
        <v>812</v>
      </c>
      <c r="C621" t="s">
        <v>823</v>
      </c>
      <c r="D621" s="1">
        <v>25.06</v>
      </c>
      <c r="E621" s="2">
        <v>3.95</v>
      </c>
      <c r="F621" s="2">
        <v>98.99</v>
      </c>
      <c r="G621" t="s">
        <v>814</v>
      </c>
      <c r="H621">
        <f ca="1">IF(98.99&lt;&gt;98.99,0,0)</f>
        <v>0</v>
      </c>
      <c r="I621" t="s">
        <v>14</v>
      </c>
      <c r="J621" t="s">
        <v>14</v>
      </c>
    </row>
    <row r="622" spans="1:10">
      <c r="A622" t="s">
        <v>827</v>
      </c>
      <c r="B622" t="s">
        <v>812</v>
      </c>
      <c r="C622" t="s">
        <v>828</v>
      </c>
      <c r="D622" s="1">
        <v>23.96</v>
      </c>
      <c r="E622" s="2">
        <v>4.7</v>
      </c>
      <c r="F622" s="2">
        <v>112.61</v>
      </c>
      <c r="G622" t="s">
        <v>814</v>
      </c>
      <c r="H622">
        <f ca="1">IF(112.61&lt;&gt;112.61,0,0)</f>
        <v>0</v>
      </c>
      <c r="I622" t="s">
        <v>14</v>
      </c>
      <c r="J622" t="s">
        <v>14</v>
      </c>
    </row>
    <row r="623" spans="1:10">
      <c r="A623" t="s">
        <v>829</v>
      </c>
      <c r="B623" t="s">
        <v>812</v>
      </c>
      <c r="C623" t="s">
        <v>830</v>
      </c>
      <c r="D623" s="1">
        <v>25.17</v>
      </c>
      <c r="E623" s="2">
        <v>4.7</v>
      </c>
      <c r="F623" s="2">
        <v>118.3</v>
      </c>
      <c r="G623" t="s">
        <v>814</v>
      </c>
      <c r="H623">
        <f ca="1">IF(118.3&lt;&gt;118.3,0,0)</f>
        <v>0</v>
      </c>
      <c r="I623" t="s">
        <v>14</v>
      </c>
      <c r="J623" t="s">
        <v>14</v>
      </c>
    </row>
    <row r="624" spans="1:10">
      <c r="A624" t="s">
        <v>831</v>
      </c>
      <c r="B624" t="s">
        <v>812</v>
      </c>
      <c r="C624" t="s">
        <v>830</v>
      </c>
      <c r="D624" s="1">
        <v>1</v>
      </c>
      <c r="E624" s="2">
        <v>55</v>
      </c>
      <c r="F624" s="2">
        <v>55</v>
      </c>
      <c r="G624" t="s">
        <v>814</v>
      </c>
      <c r="H624">
        <f ca="1">IF(55&lt;&gt;55,0,0)</f>
        <v>0</v>
      </c>
      <c r="I624" t="s">
        <v>14</v>
      </c>
      <c r="J624" t="s">
        <v>14</v>
      </c>
    </row>
    <row r="625" spans="1:10">
      <c r="A625" t="s">
        <v>832</v>
      </c>
      <c r="B625" t="s">
        <v>812</v>
      </c>
      <c r="C625" t="s">
        <v>813</v>
      </c>
      <c r="D625" s="1">
        <v>25.09</v>
      </c>
      <c r="E625" s="2">
        <v>3.95</v>
      </c>
      <c r="F625" s="2">
        <v>99.11</v>
      </c>
      <c r="G625" t="s">
        <v>814</v>
      </c>
      <c r="H625">
        <f ca="1">IF(99.11&lt;&gt;99.11,0,0)</f>
        <v>0</v>
      </c>
      <c r="I625" t="s">
        <v>14</v>
      </c>
      <c r="J625" t="s">
        <v>14</v>
      </c>
    </row>
    <row r="626" spans="1:10">
      <c r="A626" t="s">
        <v>833</v>
      </c>
      <c r="B626" t="s">
        <v>812</v>
      </c>
      <c r="C626" t="s">
        <v>834</v>
      </c>
      <c r="D626" s="1">
        <v>25.24</v>
      </c>
      <c r="E626" s="2">
        <v>11</v>
      </c>
      <c r="F626" s="2">
        <v>277.64</v>
      </c>
      <c r="G626" t="s">
        <v>814</v>
      </c>
      <c r="H626">
        <f ca="1">IF(277.64&lt;&gt;277.64,0,0)</f>
        <v>0</v>
      </c>
      <c r="I626" t="s">
        <v>14</v>
      </c>
      <c r="J626" t="s">
        <v>14</v>
      </c>
    </row>
    <row r="627" spans="1:10">
      <c r="A627" t="s">
        <v>835</v>
      </c>
      <c r="B627" t="s">
        <v>812</v>
      </c>
      <c r="C627" t="s">
        <v>813</v>
      </c>
      <c r="D627" s="1">
        <v>25.09</v>
      </c>
      <c r="E627" s="2">
        <v>3.95</v>
      </c>
      <c r="F627" s="2">
        <v>99.11</v>
      </c>
      <c r="G627" t="s">
        <v>814</v>
      </c>
      <c r="H627">
        <f ca="1">IF(99.11&lt;&gt;99.11,0,0)</f>
        <v>0</v>
      </c>
      <c r="I627" t="s">
        <v>14</v>
      </c>
      <c r="J627" t="s">
        <v>14</v>
      </c>
    </row>
    <row r="628" spans="1:10">
      <c r="A628" t="s">
        <v>836</v>
      </c>
      <c r="B628" t="s">
        <v>812</v>
      </c>
      <c r="C628" t="s">
        <v>813</v>
      </c>
      <c r="D628" s="1">
        <v>25.07</v>
      </c>
      <c r="E628" s="2">
        <v>3.95</v>
      </c>
      <c r="F628" s="2">
        <v>99.03</v>
      </c>
      <c r="G628" t="s">
        <v>814</v>
      </c>
      <c r="H628">
        <f ca="1">IF(99.03&lt;&gt;99.03,0,0)</f>
        <v>0</v>
      </c>
      <c r="I628" t="s">
        <v>14</v>
      </c>
      <c r="J628" t="s">
        <v>14</v>
      </c>
    </row>
    <row r="629" spans="1:10">
      <c r="A629" t="s">
        <v>837</v>
      </c>
      <c r="B629" t="s">
        <v>812</v>
      </c>
      <c r="C629" t="s">
        <v>816</v>
      </c>
      <c r="D629" s="1">
        <v>25.14</v>
      </c>
      <c r="E629" s="2">
        <v>9.5</v>
      </c>
      <c r="F629" s="2">
        <v>238.83</v>
      </c>
      <c r="G629" t="s">
        <v>814</v>
      </c>
      <c r="H629">
        <f ca="1">IF(238.83&lt;&gt;238.83,0,0)</f>
        <v>0</v>
      </c>
      <c r="I629" t="s">
        <v>14</v>
      </c>
      <c r="J629" t="s">
        <v>14</v>
      </c>
    </row>
    <row r="630" spans="1:10">
      <c r="A630" t="s">
        <v>838</v>
      </c>
      <c r="B630" t="s">
        <v>812</v>
      </c>
      <c r="C630" t="s">
        <v>813</v>
      </c>
      <c r="D630" s="1">
        <v>25.14</v>
      </c>
      <c r="E630" s="2">
        <v>3.95</v>
      </c>
      <c r="F630" s="2">
        <v>99.3</v>
      </c>
      <c r="G630" t="s">
        <v>814</v>
      </c>
      <c r="H630">
        <f ca="1">IF(99.3&lt;&gt;99.3,0,0)</f>
        <v>0</v>
      </c>
      <c r="I630" t="s">
        <v>14</v>
      </c>
      <c r="J630" t="s">
        <v>14</v>
      </c>
    </row>
    <row r="631" spans="1:10">
      <c r="A631" t="s">
        <v>839</v>
      </c>
      <c r="B631" t="s">
        <v>812</v>
      </c>
      <c r="C631" t="s">
        <v>813</v>
      </c>
      <c r="D631" s="1">
        <v>24.98</v>
      </c>
      <c r="E631" s="2">
        <v>3.95</v>
      </c>
      <c r="F631" s="2">
        <v>98.67</v>
      </c>
      <c r="G631" t="s">
        <v>814</v>
      </c>
      <c r="H631">
        <f ca="1">IF(98.67&lt;&gt;98.67,0,0)</f>
        <v>0</v>
      </c>
      <c r="I631" t="s">
        <v>14</v>
      </c>
      <c r="J631" t="s">
        <v>14</v>
      </c>
    </row>
    <row r="632" spans="1:10">
      <c r="A632" t="s">
        <v>840</v>
      </c>
      <c r="B632" t="s">
        <v>812</v>
      </c>
      <c r="C632" t="s">
        <v>841</v>
      </c>
      <c r="D632" s="1">
        <v>25.02</v>
      </c>
      <c r="E632" s="2">
        <v>4.9</v>
      </c>
      <c r="F632" s="2">
        <v>122.6</v>
      </c>
      <c r="G632" t="s">
        <v>814</v>
      </c>
      <c r="H632">
        <f ca="1">IF(122.6&lt;&gt;122.6,0,0)</f>
        <v>0</v>
      </c>
      <c r="I632" t="s">
        <v>14</v>
      </c>
      <c r="J632" t="s">
        <v>14</v>
      </c>
    </row>
    <row r="633" spans="1:10">
      <c r="A633" t="s">
        <v>842</v>
      </c>
      <c r="B633" t="s">
        <v>812</v>
      </c>
      <c r="C633" t="s">
        <v>813</v>
      </c>
      <c r="D633" s="1">
        <v>24.94</v>
      </c>
      <c r="E633" s="2">
        <v>3.95</v>
      </c>
      <c r="F633" s="2">
        <v>98.51</v>
      </c>
      <c r="G633" t="s">
        <v>814</v>
      </c>
      <c r="H633">
        <f ca="1">IF(98.51&lt;&gt;98.51,0,0)</f>
        <v>0</v>
      </c>
      <c r="I633" t="s">
        <v>14</v>
      </c>
      <c r="J633" t="s">
        <v>14</v>
      </c>
    </row>
    <row r="634" spans="1:10">
      <c r="A634" t="s">
        <v>843</v>
      </c>
      <c r="B634" t="s">
        <v>812</v>
      </c>
      <c r="C634" t="s">
        <v>844</v>
      </c>
      <c r="D634" s="1">
        <v>25.1</v>
      </c>
      <c r="E634" s="2">
        <v>5.2</v>
      </c>
      <c r="F634" s="2">
        <v>130.52</v>
      </c>
      <c r="G634" t="s">
        <v>814</v>
      </c>
      <c r="H634">
        <f ca="1">IF(130.52&lt;&gt;130.52,0,0)</f>
        <v>0</v>
      </c>
      <c r="I634" t="s">
        <v>14</v>
      </c>
      <c r="J634" t="s">
        <v>14</v>
      </c>
    </row>
    <row r="635" spans="1:10">
      <c r="A635" t="s">
        <v>845</v>
      </c>
      <c r="B635" t="s">
        <v>812</v>
      </c>
      <c r="C635" t="s">
        <v>846</v>
      </c>
      <c r="D635" s="1">
        <v>25.02</v>
      </c>
      <c r="E635" s="2">
        <v>4.9</v>
      </c>
      <c r="F635" s="2">
        <v>122.6</v>
      </c>
      <c r="G635" t="s">
        <v>814</v>
      </c>
      <c r="H635">
        <f ca="1">IF(122.6&lt;&gt;122.6,0,0)</f>
        <v>0</v>
      </c>
      <c r="I635" t="s">
        <v>14</v>
      </c>
      <c r="J635" t="s">
        <v>14</v>
      </c>
    </row>
    <row r="636" spans="1:10">
      <c r="A636" t="s">
        <v>847</v>
      </c>
      <c r="B636" t="s">
        <v>812</v>
      </c>
      <c r="C636" t="s">
        <v>823</v>
      </c>
      <c r="D636" s="1">
        <v>24.71</v>
      </c>
      <c r="E636" s="2">
        <v>3.95</v>
      </c>
      <c r="F636" s="2">
        <v>97.6</v>
      </c>
      <c r="G636" t="s">
        <v>814</v>
      </c>
      <c r="H636">
        <f ca="1">IF(97.6&lt;&gt;97.6,0,0)</f>
        <v>0</v>
      </c>
      <c r="I636" t="s">
        <v>14</v>
      </c>
      <c r="J636" t="s">
        <v>14</v>
      </c>
    </row>
    <row r="637" spans="1:10">
      <c r="A637" t="s">
        <v>848</v>
      </c>
      <c r="B637" t="s">
        <v>812</v>
      </c>
      <c r="C637" t="s">
        <v>844</v>
      </c>
      <c r="D637" s="1">
        <v>25.06</v>
      </c>
      <c r="E637" s="2">
        <v>5.2</v>
      </c>
      <c r="F637" s="2">
        <v>130.31</v>
      </c>
      <c r="G637" t="s">
        <v>814</v>
      </c>
      <c r="H637">
        <f ca="1">IF(130.31&lt;&gt;130.31,0,0)</f>
        <v>0</v>
      </c>
      <c r="I637" t="s">
        <v>14</v>
      </c>
      <c r="J637" t="s">
        <v>14</v>
      </c>
    </row>
    <row r="638" spans="1:10">
      <c r="A638" t="s">
        <v>849</v>
      </c>
      <c r="B638" t="s">
        <v>850</v>
      </c>
      <c r="C638" t="s">
        <v>419</v>
      </c>
      <c r="D638" s="1">
        <v>21.71</v>
      </c>
      <c r="E638" s="2">
        <v>4.7</v>
      </c>
      <c r="F638" s="2">
        <v>102.04</v>
      </c>
      <c r="G638" t="s">
        <v>851</v>
      </c>
      <c r="H638">
        <f ca="1">IF(102.04&lt;&gt;102.04,0,0)</f>
        <v>0</v>
      </c>
      <c r="I638" t="s">
        <v>14</v>
      </c>
      <c r="J638" t="s">
        <v>14</v>
      </c>
    </row>
    <row r="639" spans="1:10">
      <c r="A639" t="s">
        <v>852</v>
      </c>
      <c r="B639" t="s">
        <v>850</v>
      </c>
      <c r="C639" t="s">
        <v>401</v>
      </c>
      <c r="D639" s="1">
        <v>21.59</v>
      </c>
      <c r="E639" s="2">
        <v>3.95</v>
      </c>
      <c r="F639" s="2">
        <v>85.28</v>
      </c>
      <c r="G639" t="s">
        <v>851</v>
      </c>
      <c r="H639">
        <f ca="1">IF(85.28&lt;&gt;85.28,0,0)</f>
        <v>0</v>
      </c>
      <c r="I639" t="s">
        <v>14</v>
      </c>
      <c r="J639" t="s">
        <v>14</v>
      </c>
    </row>
    <row r="640" spans="1:10">
      <c r="A640" t="s">
        <v>853</v>
      </c>
      <c r="B640" t="s">
        <v>850</v>
      </c>
      <c r="C640" t="s">
        <v>419</v>
      </c>
      <c r="D640" s="1">
        <v>21.7</v>
      </c>
      <c r="E640" s="2">
        <v>4.7</v>
      </c>
      <c r="F640" s="2">
        <v>101.99</v>
      </c>
      <c r="G640" t="s">
        <v>851</v>
      </c>
      <c r="H640">
        <f ca="1">IF(101.99&lt;&gt;101.99,0,0)</f>
        <v>0</v>
      </c>
      <c r="I640" t="s">
        <v>14</v>
      </c>
      <c r="J640" t="s">
        <v>14</v>
      </c>
    </row>
    <row r="641" spans="1:10">
      <c r="A641" t="s">
        <v>854</v>
      </c>
      <c r="B641" t="s">
        <v>855</v>
      </c>
      <c r="C641" t="s">
        <v>66</v>
      </c>
      <c r="D641" s="1">
        <v>19.21</v>
      </c>
      <c r="E641" s="2">
        <v>3.45</v>
      </c>
      <c r="F641" s="2">
        <v>66.27</v>
      </c>
      <c r="G641" t="s">
        <v>856</v>
      </c>
      <c r="H641">
        <f ca="1">IF(66.27&lt;&gt;66.27,0,0)</f>
        <v>0</v>
      </c>
      <c r="I641" t="s">
        <v>14</v>
      </c>
      <c r="J641" t="s">
        <v>14</v>
      </c>
    </row>
    <row r="642" spans="1:10">
      <c r="A642" t="s">
        <v>857</v>
      </c>
      <c r="B642" t="s">
        <v>855</v>
      </c>
      <c r="C642" t="s">
        <v>858</v>
      </c>
      <c r="D642" s="1">
        <v>19.22</v>
      </c>
      <c r="E642" s="2">
        <v>3.95</v>
      </c>
      <c r="F642" s="2">
        <v>75.92</v>
      </c>
      <c r="G642" t="s">
        <v>856</v>
      </c>
      <c r="H642">
        <f ca="1">IF(75.92&lt;&gt;75.92,0,0)</f>
        <v>0</v>
      </c>
      <c r="I642" t="s">
        <v>14</v>
      </c>
      <c r="J642" t="s">
        <v>14</v>
      </c>
    </row>
    <row r="643" spans="1:10">
      <c r="A643" t="s">
        <v>859</v>
      </c>
      <c r="B643" t="s">
        <v>860</v>
      </c>
      <c r="C643" t="s">
        <v>401</v>
      </c>
      <c r="D643" s="1">
        <v>21.45</v>
      </c>
      <c r="E643" s="2">
        <v>3.95</v>
      </c>
      <c r="F643" s="2">
        <v>84.73</v>
      </c>
      <c r="G643" t="s">
        <v>861</v>
      </c>
      <c r="H643">
        <f ca="1">IF(84.73&lt;&gt;84.73,0,0)</f>
        <v>0</v>
      </c>
      <c r="I643" t="s">
        <v>14</v>
      </c>
      <c r="J643" t="s">
        <v>14</v>
      </c>
    </row>
    <row r="644" spans="1:10">
      <c r="A644" t="s">
        <v>862</v>
      </c>
      <c r="B644" t="s">
        <v>860</v>
      </c>
      <c r="C644" t="s">
        <v>406</v>
      </c>
      <c r="D644" s="1">
        <v>21.47</v>
      </c>
      <c r="E644" s="2">
        <v>4.3</v>
      </c>
      <c r="F644" s="2">
        <v>92.32</v>
      </c>
      <c r="G644" t="s">
        <v>861</v>
      </c>
      <c r="H644">
        <f ca="1">IF(92.32&lt;&gt;92.32,0,0)</f>
        <v>0</v>
      </c>
      <c r="I644" t="s">
        <v>14</v>
      </c>
      <c r="J644" t="s">
        <v>14</v>
      </c>
    </row>
    <row r="645" spans="1:10">
      <c r="A645" t="s">
        <v>863</v>
      </c>
      <c r="B645" t="s">
        <v>860</v>
      </c>
      <c r="C645" t="s">
        <v>423</v>
      </c>
      <c r="D645" s="1">
        <v>21.44</v>
      </c>
      <c r="E645" s="2">
        <v>3.1</v>
      </c>
      <c r="F645" s="2">
        <v>66.46</v>
      </c>
      <c r="G645" t="s">
        <v>861</v>
      </c>
      <c r="H645">
        <f ca="1">IF(66.46&lt;&gt;66.46,0,0)</f>
        <v>0</v>
      </c>
      <c r="I645" t="s">
        <v>14</v>
      </c>
      <c r="J645" t="s">
        <v>14</v>
      </c>
    </row>
    <row r="646" spans="1:10">
      <c r="A646" t="s">
        <v>864</v>
      </c>
      <c r="B646" t="s">
        <v>860</v>
      </c>
      <c r="C646" t="s">
        <v>401</v>
      </c>
      <c r="D646" s="1">
        <v>21.55</v>
      </c>
      <c r="E646" s="2">
        <v>3.95</v>
      </c>
      <c r="F646" s="2">
        <v>85.12</v>
      </c>
      <c r="G646" t="s">
        <v>861</v>
      </c>
      <c r="H646">
        <f ca="1">IF(85.12&lt;&gt;85.12,0,0)</f>
        <v>0</v>
      </c>
      <c r="I646" t="s">
        <v>14</v>
      </c>
      <c r="J646" t="s">
        <v>14</v>
      </c>
    </row>
    <row r="647" spans="1:10">
      <c r="A647" t="s">
        <v>865</v>
      </c>
      <c r="B647" t="s">
        <v>860</v>
      </c>
      <c r="C647" t="s">
        <v>866</v>
      </c>
      <c r="D647" s="1">
        <v>21.47</v>
      </c>
      <c r="E647" s="2">
        <v>3</v>
      </c>
      <c r="F647" s="2">
        <v>64.41</v>
      </c>
      <c r="G647" t="s">
        <v>861</v>
      </c>
      <c r="H647">
        <f ca="1">IF(64.41&lt;&gt;64.41,0,0)</f>
        <v>0</v>
      </c>
      <c r="I647" t="s">
        <v>14</v>
      </c>
      <c r="J647" t="s">
        <v>14</v>
      </c>
    </row>
    <row r="648" spans="1:10">
      <c r="A648" t="s">
        <v>867</v>
      </c>
      <c r="B648" t="s">
        <v>860</v>
      </c>
      <c r="C648" t="s">
        <v>401</v>
      </c>
      <c r="D648" s="1">
        <v>21.51</v>
      </c>
      <c r="E648" s="2">
        <v>3.95</v>
      </c>
      <c r="F648" s="2">
        <v>84.96</v>
      </c>
      <c r="G648" t="s">
        <v>861</v>
      </c>
      <c r="H648">
        <f ca="1">IF(84.96&lt;&gt;84.96,0,0)</f>
        <v>0</v>
      </c>
      <c r="I648" t="s">
        <v>14</v>
      </c>
      <c r="J648" t="s">
        <v>14</v>
      </c>
    </row>
    <row r="649" spans="1:10">
      <c r="A649" t="s">
        <v>868</v>
      </c>
      <c r="B649" t="s">
        <v>860</v>
      </c>
      <c r="C649" t="s">
        <v>411</v>
      </c>
      <c r="D649" s="1">
        <v>21.55</v>
      </c>
      <c r="E649" s="2">
        <v>4.3</v>
      </c>
      <c r="F649" s="2">
        <v>92.67</v>
      </c>
      <c r="G649" t="s">
        <v>861</v>
      </c>
      <c r="H649">
        <f ca="1">IF(92.67&lt;&gt;92.66,0.010000000000005116,0)</f>
        <v>0</v>
      </c>
      <c r="I649" t="s">
        <v>14</v>
      </c>
      <c r="J649" t="s">
        <v>14</v>
      </c>
    </row>
    <row r="650" spans="1:10">
      <c r="A650" t="s">
        <v>869</v>
      </c>
      <c r="B650" t="s">
        <v>860</v>
      </c>
      <c r="C650" t="s">
        <v>411</v>
      </c>
      <c r="D650" s="1">
        <v>21.47</v>
      </c>
      <c r="E650" s="2">
        <v>4.3</v>
      </c>
      <c r="F650" s="2">
        <v>92.32</v>
      </c>
      <c r="G650" t="s">
        <v>861</v>
      </c>
      <c r="H650">
        <f ca="1">IF(92.32&lt;&gt;92.32,0,0)</f>
        <v>0</v>
      </c>
      <c r="I650" t="s">
        <v>14</v>
      </c>
      <c r="J650" t="s">
        <v>14</v>
      </c>
    </row>
    <row r="651" spans="1:10">
      <c r="A651" t="s">
        <v>870</v>
      </c>
      <c r="B651" t="s">
        <v>860</v>
      </c>
      <c r="C651" t="s">
        <v>411</v>
      </c>
      <c r="D651" s="1">
        <v>21.55</v>
      </c>
      <c r="E651" s="2">
        <v>4.3</v>
      </c>
      <c r="F651" s="2">
        <v>92.67</v>
      </c>
      <c r="G651" t="s">
        <v>861</v>
      </c>
      <c r="H651">
        <f ca="1">IF(92.67&lt;&gt;92.66,0.010000000000005116,0)</f>
        <v>0</v>
      </c>
      <c r="I651" t="s">
        <v>14</v>
      </c>
      <c r="J651" t="s">
        <v>14</v>
      </c>
    </row>
    <row r="652" spans="1:10">
      <c r="A652" t="s">
        <v>871</v>
      </c>
      <c r="B652" t="s">
        <v>860</v>
      </c>
      <c r="C652" t="s">
        <v>411</v>
      </c>
      <c r="D652" s="1">
        <v>21.28</v>
      </c>
      <c r="E652" s="2">
        <v>4.3</v>
      </c>
      <c r="F652" s="2">
        <v>91.5</v>
      </c>
      <c r="G652" t="s">
        <v>861</v>
      </c>
      <c r="H652">
        <f ca="1">IF(91.5&lt;&gt;91.5,0,0)</f>
        <v>0</v>
      </c>
      <c r="I652" t="s">
        <v>14</v>
      </c>
      <c r="J652" t="s">
        <v>14</v>
      </c>
    </row>
    <row r="653" spans="1:10">
      <c r="A653" t="s">
        <v>872</v>
      </c>
      <c r="B653" t="s">
        <v>860</v>
      </c>
      <c r="C653" t="s">
        <v>415</v>
      </c>
      <c r="D653" s="1">
        <v>21.45</v>
      </c>
      <c r="E653" s="2">
        <v>3.95</v>
      </c>
      <c r="F653" s="2">
        <v>84.73</v>
      </c>
      <c r="G653" t="s">
        <v>861</v>
      </c>
      <c r="H653">
        <f ca="1">IF(84.73&lt;&gt;84.73,0,0)</f>
        <v>0</v>
      </c>
      <c r="I653" t="s">
        <v>14</v>
      </c>
      <c r="J653" t="s">
        <v>14</v>
      </c>
    </row>
    <row r="654" spans="1:10">
      <c r="A654" t="s">
        <v>873</v>
      </c>
      <c r="B654" t="s">
        <v>860</v>
      </c>
      <c r="C654" t="s">
        <v>411</v>
      </c>
      <c r="D654" s="1">
        <v>21.44</v>
      </c>
      <c r="E654" s="2">
        <v>4.3</v>
      </c>
      <c r="F654" s="2">
        <v>92.19</v>
      </c>
      <c r="G654" t="s">
        <v>861</v>
      </c>
      <c r="H654">
        <f ca="1">IF(92.19&lt;&gt;92.19,0,0)</f>
        <v>0</v>
      </c>
      <c r="I654" t="s">
        <v>14</v>
      </c>
      <c r="J654" t="s">
        <v>14</v>
      </c>
    </row>
    <row r="655" spans="1:10">
      <c r="A655" t="s">
        <v>874</v>
      </c>
      <c r="B655" t="s">
        <v>860</v>
      </c>
      <c r="C655" t="s">
        <v>411</v>
      </c>
      <c r="D655" s="1">
        <v>21.41</v>
      </c>
      <c r="E655" s="2">
        <v>4.3</v>
      </c>
      <c r="F655" s="2">
        <v>92.06</v>
      </c>
      <c r="G655" t="s">
        <v>861</v>
      </c>
      <c r="H655">
        <f ca="1">IF(92.06&lt;&gt;92.06,0,0)</f>
        <v>0</v>
      </c>
      <c r="I655" t="s">
        <v>14</v>
      </c>
      <c r="J655" t="s">
        <v>14</v>
      </c>
    </row>
    <row r="656" spans="1:10">
      <c r="A656" t="s">
        <v>875</v>
      </c>
      <c r="B656" t="s">
        <v>860</v>
      </c>
      <c r="C656" t="s">
        <v>415</v>
      </c>
      <c r="D656" s="1">
        <v>21.37</v>
      </c>
      <c r="E656" s="2">
        <v>3.95</v>
      </c>
      <c r="F656" s="2">
        <v>84.41</v>
      </c>
      <c r="G656" t="s">
        <v>861</v>
      </c>
      <c r="H656">
        <f ca="1">IF(84.41&lt;&gt;84.41,0,0)</f>
        <v>0</v>
      </c>
      <c r="I656" t="s">
        <v>14</v>
      </c>
      <c r="J656" t="s">
        <v>14</v>
      </c>
    </row>
    <row r="657" spans="1:10">
      <c r="A657" t="s">
        <v>876</v>
      </c>
      <c r="B657" t="s">
        <v>860</v>
      </c>
      <c r="C657" t="s">
        <v>401</v>
      </c>
      <c r="D657" s="1">
        <v>21.47</v>
      </c>
      <c r="E657" s="2">
        <v>3.95</v>
      </c>
      <c r="F657" s="2">
        <v>84.81</v>
      </c>
      <c r="G657" t="s">
        <v>861</v>
      </c>
      <c r="H657">
        <f ca="1">IF(84.81&lt;&gt;84.81,0,0)</f>
        <v>0</v>
      </c>
      <c r="I657" t="s">
        <v>14</v>
      </c>
      <c r="J657" t="s">
        <v>14</v>
      </c>
    </row>
    <row r="658" spans="1:10">
      <c r="A658" t="s">
        <v>877</v>
      </c>
      <c r="B658" t="s">
        <v>860</v>
      </c>
      <c r="C658" t="s">
        <v>749</v>
      </c>
      <c r="D658" s="1">
        <v>21.39</v>
      </c>
      <c r="E658" s="2">
        <v>4.15</v>
      </c>
      <c r="F658" s="2">
        <v>88.77</v>
      </c>
      <c r="G658" t="s">
        <v>861</v>
      </c>
      <c r="H658">
        <f ca="1">IF(88.77&lt;&gt;88.77,0,0)</f>
        <v>0</v>
      </c>
      <c r="I658" t="s">
        <v>14</v>
      </c>
      <c r="J658" t="s">
        <v>14</v>
      </c>
    </row>
    <row r="659" spans="1:10">
      <c r="A659" t="s">
        <v>878</v>
      </c>
      <c r="B659" t="s">
        <v>860</v>
      </c>
      <c r="C659" t="s">
        <v>423</v>
      </c>
      <c r="D659" s="1">
        <v>21.45</v>
      </c>
      <c r="E659" s="2">
        <v>3.1</v>
      </c>
      <c r="F659" s="2">
        <v>66.5</v>
      </c>
      <c r="G659" t="s">
        <v>861</v>
      </c>
      <c r="H659">
        <f ca="1">IF(66.5&lt;&gt;66.5,0,0)</f>
        <v>0</v>
      </c>
      <c r="I659" t="s">
        <v>14</v>
      </c>
      <c r="J659" t="s">
        <v>14</v>
      </c>
    </row>
    <row r="660" spans="1:10">
      <c r="A660" t="s">
        <v>879</v>
      </c>
      <c r="B660" t="s">
        <v>860</v>
      </c>
      <c r="C660" t="s">
        <v>425</v>
      </c>
      <c r="D660" s="1">
        <v>21.45</v>
      </c>
      <c r="E660" s="2">
        <v>3.45</v>
      </c>
      <c r="F660" s="2">
        <v>74</v>
      </c>
      <c r="G660" t="s">
        <v>861</v>
      </c>
      <c r="H660">
        <f ca="1">IF(74&lt;&gt;74,0,0)</f>
        <v>0</v>
      </c>
      <c r="I660" t="s">
        <v>14</v>
      </c>
      <c r="J660" t="s">
        <v>14</v>
      </c>
    </row>
    <row r="661" spans="1:10">
      <c r="A661" t="s">
        <v>880</v>
      </c>
      <c r="B661" t="s">
        <v>860</v>
      </c>
      <c r="C661" t="s">
        <v>411</v>
      </c>
      <c r="D661" s="1">
        <v>21.45</v>
      </c>
      <c r="E661" s="2">
        <v>4.3</v>
      </c>
      <c r="F661" s="2">
        <v>92.24</v>
      </c>
      <c r="G661" t="s">
        <v>861</v>
      </c>
      <c r="H661">
        <f ca="1">IF(92.24&lt;&gt;92.24,0,0)</f>
        <v>0</v>
      </c>
      <c r="I661" t="s">
        <v>14</v>
      </c>
      <c r="J661" t="s">
        <v>14</v>
      </c>
    </row>
    <row r="662" spans="1:10">
      <c r="A662" t="s">
        <v>881</v>
      </c>
      <c r="B662" t="s">
        <v>860</v>
      </c>
      <c r="C662" t="s">
        <v>411</v>
      </c>
      <c r="D662" s="1">
        <v>21.51</v>
      </c>
      <c r="E662" s="2">
        <v>4.3</v>
      </c>
      <c r="F662" s="2">
        <v>92.49</v>
      </c>
      <c r="G662" t="s">
        <v>861</v>
      </c>
      <c r="H662">
        <f ca="1">IF(92.49&lt;&gt;92.49,0,0)</f>
        <v>0</v>
      </c>
      <c r="I662" t="s">
        <v>14</v>
      </c>
      <c r="J662" t="s">
        <v>14</v>
      </c>
    </row>
    <row r="663" spans="1:10">
      <c r="A663" t="s">
        <v>882</v>
      </c>
      <c r="B663" t="s">
        <v>860</v>
      </c>
      <c r="C663" t="s">
        <v>411</v>
      </c>
      <c r="D663" s="1">
        <v>21.54</v>
      </c>
      <c r="E663" s="2">
        <v>4.3</v>
      </c>
      <c r="F663" s="2">
        <v>92.62</v>
      </c>
      <c r="G663" t="s">
        <v>861</v>
      </c>
      <c r="H663">
        <f ca="1">IF(92.62&lt;&gt;92.62,0,0)</f>
        <v>0</v>
      </c>
      <c r="I663" t="s">
        <v>14</v>
      </c>
      <c r="J663" t="s">
        <v>14</v>
      </c>
    </row>
    <row r="664" spans="1:10">
      <c r="A664" t="s">
        <v>883</v>
      </c>
      <c r="B664" t="s">
        <v>860</v>
      </c>
      <c r="C664" t="s">
        <v>411</v>
      </c>
      <c r="D664" s="1">
        <v>21.45</v>
      </c>
      <c r="E664" s="2">
        <v>4.3</v>
      </c>
      <c r="F664" s="2">
        <v>92.24</v>
      </c>
      <c r="G664" t="s">
        <v>861</v>
      </c>
      <c r="H664">
        <f ca="1">IF(92.24&lt;&gt;92.24,0,0)</f>
        <v>0</v>
      </c>
      <c r="I664" t="s">
        <v>14</v>
      </c>
      <c r="J664" t="s">
        <v>14</v>
      </c>
    </row>
    <row r="665" spans="1:10">
      <c r="A665" t="s">
        <v>884</v>
      </c>
      <c r="B665" t="s">
        <v>860</v>
      </c>
      <c r="C665" t="s">
        <v>423</v>
      </c>
      <c r="D665" s="1">
        <v>21.44</v>
      </c>
      <c r="E665" s="2">
        <v>3.1</v>
      </c>
      <c r="F665" s="2">
        <v>66.46</v>
      </c>
      <c r="G665" t="s">
        <v>861</v>
      </c>
      <c r="H665">
        <f ca="1">IF(66.46&lt;&gt;66.46,0,0)</f>
        <v>0</v>
      </c>
      <c r="I665" t="s">
        <v>14</v>
      </c>
      <c r="J665" t="s">
        <v>14</v>
      </c>
    </row>
    <row r="666" spans="1:10">
      <c r="A666" t="s">
        <v>885</v>
      </c>
      <c r="B666" t="s">
        <v>860</v>
      </c>
      <c r="C666" t="s">
        <v>429</v>
      </c>
      <c r="D666" s="1">
        <v>21.52</v>
      </c>
      <c r="E666" s="2">
        <v>3.45</v>
      </c>
      <c r="F666" s="2">
        <v>74.24</v>
      </c>
      <c r="G666" t="s">
        <v>861</v>
      </c>
      <c r="H666">
        <f ca="1">IF(74.24&lt;&gt;74.24,0,0)</f>
        <v>0</v>
      </c>
      <c r="I666" t="s">
        <v>14</v>
      </c>
      <c r="J666" t="s">
        <v>14</v>
      </c>
    </row>
    <row r="667" spans="1:10">
      <c r="A667" t="s">
        <v>886</v>
      </c>
      <c r="B667" t="s">
        <v>860</v>
      </c>
      <c r="C667" t="s">
        <v>401</v>
      </c>
      <c r="D667" s="1">
        <v>21.5</v>
      </c>
      <c r="E667" s="2">
        <v>3.95</v>
      </c>
      <c r="F667" s="2">
        <v>84.93</v>
      </c>
      <c r="G667" t="s">
        <v>861</v>
      </c>
      <c r="H667">
        <f ca="1">IF(84.93&lt;&gt;84.92,0.010000000000005116,0)</f>
        <v>0</v>
      </c>
      <c r="I667" t="s">
        <v>14</v>
      </c>
      <c r="J667" t="s">
        <v>14</v>
      </c>
    </row>
    <row r="668" spans="1:10">
      <c r="A668" t="s">
        <v>887</v>
      </c>
      <c r="B668" t="s">
        <v>860</v>
      </c>
      <c r="C668" t="s">
        <v>411</v>
      </c>
      <c r="D668" s="1">
        <v>21.49</v>
      </c>
      <c r="E668" s="2">
        <v>4.3</v>
      </c>
      <c r="F668" s="2">
        <v>92.41</v>
      </c>
      <c r="G668" t="s">
        <v>861</v>
      </c>
      <c r="H668">
        <f ca="1">IF(92.41&lt;&gt;92.41,0,0)</f>
        <v>0</v>
      </c>
      <c r="I668" t="s">
        <v>14</v>
      </c>
      <c r="J668" t="s">
        <v>14</v>
      </c>
    </row>
    <row r="669" spans="1:10">
      <c r="A669" t="s">
        <v>888</v>
      </c>
      <c r="B669" t="s">
        <v>860</v>
      </c>
      <c r="C669" t="s">
        <v>411</v>
      </c>
      <c r="D669" s="1">
        <v>21.55</v>
      </c>
      <c r="E669" s="2">
        <v>4.3</v>
      </c>
      <c r="F669" s="2">
        <v>92.67</v>
      </c>
      <c r="G669" t="s">
        <v>861</v>
      </c>
      <c r="H669">
        <f ca="1">IF(92.67&lt;&gt;92.66,0.010000000000005116,0)</f>
        <v>0</v>
      </c>
      <c r="I669" t="s">
        <v>14</v>
      </c>
      <c r="J669" t="s">
        <v>14</v>
      </c>
    </row>
    <row r="670" spans="1:10">
      <c r="A670" t="s">
        <v>889</v>
      </c>
      <c r="B670" t="s">
        <v>860</v>
      </c>
      <c r="C670" t="s">
        <v>411</v>
      </c>
      <c r="D670" s="1">
        <v>21.55</v>
      </c>
      <c r="E670" s="2">
        <v>4.3</v>
      </c>
      <c r="F670" s="2">
        <v>92.67</v>
      </c>
      <c r="G670" t="s">
        <v>861</v>
      </c>
      <c r="H670">
        <f ca="1">IF(92.67&lt;&gt;92.66,0.010000000000005116,0)</f>
        <v>0</v>
      </c>
      <c r="I670" t="s">
        <v>14</v>
      </c>
      <c r="J670" t="s">
        <v>14</v>
      </c>
    </row>
    <row r="671" spans="1:10">
      <c r="A671" t="s">
        <v>890</v>
      </c>
      <c r="B671" t="s">
        <v>860</v>
      </c>
      <c r="C671" t="s">
        <v>423</v>
      </c>
      <c r="D671" s="1">
        <v>21.45</v>
      </c>
      <c r="E671" s="2">
        <v>3.1</v>
      </c>
      <c r="F671" s="2">
        <v>66.5</v>
      </c>
      <c r="G671" t="s">
        <v>861</v>
      </c>
      <c r="H671">
        <f ca="1">IF(66.5&lt;&gt;66.5,0,0)</f>
        <v>0</v>
      </c>
      <c r="I671" t="s">
        <v>14</v>
      </c>
      <c r="J671" t="s">
        <v>14</v>
      </c>
    </row>
    <row r="672" spans="1:10">
      <c r="A672" t="s">
        <v>891</v>
      </c>
      <c r="B672" t="s">
        <v>860</v>
      </c>
      <c r="C672" t="s">
        <v>429</v>
      </c>
      <c r="D672" s="1">
        <v>21.48</v>
      </c>
      <c r="E672" s="2">
        <v>3.45</v>
      </c>
      <c r="F672" s="2">
        <v>74.11</v>
      </c>
      <c r="G672" t="s">
        <v>861</v>
      </c>
      <c r="H672">
        <f ca="1">IF(74.11&lt;&gt;74.11,0,0)</f>
        <v>0</v>
      </c>
      <c r="I672" t="s">
        <v>14</v>
      </c>
      <c r="J672" t="s">
        <v>14</v>
      </c>
    </row>
    <row r="673" spans="1:10">
      <c r="A673" t="s">
        <v>892</v>
      </c>
      <c r="B673" t="s">
        <v>860</v>
      </c>
      <c r="C673" t="s">
        <v>403</v>
      </c>
      <c r="D673" s="1">
        <v>21.46</v>
      </c>
      <c r="E673" s="2">
        <v>3.95</v>
      </c>
      <c r="F673" s="2">
        <v>84.77</v>
      </c>
      <c r="G673" t="s">
        <v>861</v>
      </c>
      <c r="H673">
        <f ca="1">IF(84.77&lt;&gt;84.77,0,0)</f>
        <v>0</v>
      </c>
      <c r="I673" t="s">
        <v>14</v>
      </c>
      <c r="J673" t="s">
        <v>14</v>
      </c>
    </row>
    <row r="674" spans="1:10">
      <c r="A674" t="s">
        <v>893</v>
      </c>
      <c r="B674" t="s">
        <v>860</v>
      </c>
      <c r="C674" t="s">
        <v>415</v>
      </c>
      <c r="D674" s="1">
        <v>21.53</v>
      </c>
      <c r="E674" s="2">
        <v>3.95</v>
      </c>
      <c r="F674" s="2">
        <v>85.04</v>
      </c>
      <c r="G674" t="s">
        <v>861</v>
      </c>
      <c r="H674">
        <f ca="1">IF(85.04&lt;&gt;85.04,0,0)</f>
        <v>0</v>
      </c>
      <c r="I674" t="s">
        <v>14</v>
      </c>
      <c r="J674" t="s">
        <v>14</v>
      </c>
    </row>
    <row r="675" spans="1:10">
      <c r="A675" t="s">
        <v>894</v>
      </c>
      <c r="B675" t="s">
        <v>860</v>
      </c>
      <c r="C675" t="s">
        <v>419</v>
      </c>
      <c r="D675" s="1">
        <v>21.44</v>
      </c>
      <c r="E675" s="2">
        <v>4.7</v>
      </c>
      <c r="F675" s="2">
        <v>100.77</v>
      </c>
      <c r="G675" t="s">
        <v>861</v>
      </c>
      <c r="H675">
        <f ca="1">IF(100.77&lt;&gt;100.77,0,0)</f>
        <v>0</v>
      </c>
      <c r="I675" t="s">
        <v>14</v>
      </c>
      <c r="J675" t="s">
        <v>14</v>
      </c>
    </row>
    <row r="676" spans="1:10">
      <c r="A676" t="s">
        <v>895</v>
      </c>
      <c r="B676" t="s">
        <v>860</v>
      </c>
      <c r="C676" t="s">
        <v>749</v>
      </c>
      <c r="D676" s="1">
        <v>21.48</v>
      </c>
      <c r="E676" s="2">
        <v>4.15</v>
      </c>
      <c r="F676" s="2">
        <v>89.14</v>
      </c>
      <c r="G676" t="s">
        <v>861</v>
      </c>
      <c r="H676">
        <f ca="1">IF(89.14&lt;&gt;89.14,0,0)</f>
        <v>0</v>
      </c>
      <c r="I676" t="s">
        <v>14</v>
      </c>
      <c r="J676" t="s">
        <v>14</v>
      </c>
    </row>
    <row r="677" spans="1:10">
      <c r="A677" t="s">
        <v>896</v>
      </c>
      <c r="B677" t="s">
        <v>860</v>
      </c>
      <c r="C677" t="s">
        <v>403</v>
      </c>
      <c r="D677" s="1">
        <v>21.53</v>
      </c>
      <c r="E677" s="2">
        <v>3.95</v>
      </c>
      <c r="F677" s="2">
        <v>85.04</v>
      </c>
      <c r="G677" t="s">
        <v>861</v>
      </c>
      <c r="H677">
        <f ca="1">IF(85.04&lt;&gt;85.04,0,0)</f>
        <v>0</v>
      </c>
      <c r="I677" t="s">
        <v>14</v>
      </c>
      <c r="J677" t="s">
        <v>14</v>
      </c>
    </row>
    <row r="678" spans="1:10">
      <c r="A678" t="s">
        <v>897</v>
      </c>
      <c r="B678" t="s">
        <v>860</v>
      </c>
      <c r="C678" t="s">
        <v>401</v>
      </c>
      <c r="D678" s="1">
        <v>21.45</v>
      </c>
      <c r="E678" s="2">
        <v>3.95</v>
      </c>
      <c r="F678" s="2">
        <v>84.73</v>
      </c>
      <c r="G678" t="s">
        <v>861</v>
      </c>
      <c r="H678">
        <f ca="1">IF(84.73&lt;&gt;84.73,0,0)</f>
        <v>0</v>
      </c>
      <c r="I678" t="s">
        <v>14</v>
      </c>
      <c r="J678" t="s">
        <v>14</v>
      </c>
    </row>
    <row r="679" spans="1:10">
      <c r="A679" t="s">
        <v>898</v>
      </c>
      <c r="B679" t="s">
        <v>860</v>
      </c>
      <c r="C679" t="s">
        <v>401</v>
      </c>
      <c r="D679" s="1">
        <v>21.4</v>
      </c>
      <c r="E679" s="2">
        <v>3.95</v>
      </c>
      <c r="F679" s="2">
        <v>84.53</v>
      </c>
      <c r="G679" t="s">
        <v>861</v>
      </c>
      <c r="H679">
        <f ca="1">IF(84.53&lt;&gt;84.53,0,0)</f>
        <v>0</v>
      </c>
      <c r="I679" t="s">
        <v>14</v>
      </c>
      <c r="J679" t="s">
        <v>14</v>
      </c>
    </row>
    <row r="680" spans="1:10">
      <c r="A680" t="s">
        <v>899</v>
      </c>
      <c r="B680" t="s">
        <v>860</v>
      </c>
      <c r="C680" t="s">
        <v>900</v>
      </c>
      <c r="D680" s="1">
        <v>21.47</v>
      </c>
      <c r="E680" s="2">
        <v>3.25</v>
      </c>
      <c r="F680" s="2">
        <v>69.78</v>
      </c>
      <c r="G680" t="s">
        <v>861</v>
      </c>
      <c r="H680">
        <f ca="1">IF(69.78&lt;&gt;69.78,0,0)</f>
        <v>0</v>
      </c>
      <c r="I680" t="s">
        <v>14</v>
      </c>
      <c r="J680" t="s">
        <v>14</v>
      </c>
    </row>
    <row r="681" spans="1:10">
      <c r="A681" t="s">
        <v>901</v>
      </c>
      <c r="B681" t="s">
        <v>860</v>
      </c>
      <c r="C681" t="s">
        <v>403</v>
      </c>
      <c r="D681" s="1">
        <v>21.43</v>
      </c>
      <c r="E681" s="2">
        <v>3.95</v>
      </c>
      <c r="F681" s="2">
        <v>84.65</v>
      </c>
      <c r="G681" t="s">
        <v>861</v>
      </c>
      <c r="H681">
        <f ca="1">IF(84.65&lt;&gt;84.65,0,0)</f>
        <v>0</v>
      </c>
      <c r="I681" t="s">
        <v>14</v>
      </c>
      <c r="J681" t="s">
        <v>14</v>
      </c>
    </row>
    <row r="682" spans="1:10">
      <c r="A682" t="s">
        <v>902</v>
      </c>
      <c r="B682" t="s">
        <v>860</v>
      </c>
      <c r="C682" t="s">
        <v>419</v>
      </c>
      <c r="D682" s="1">
        <v>21.45</v>
      </c>
      <c r="E682" s="2">
        <v>4.7</v>
      </c>
      <c r="F682" s="2">
        <v>100.82</v>
      </c>
      <c r="G682" t="s">
        <v>861</v>
      </c>
      <c r="H682">
        <f ca="1">IF(100.82&lt;&gt;100.82,0,0)</f>
        <v>0</v>
      </c>
      <c r="I682" t="s">
        <v>14</v>
      </c>
      <c r="J682" t="s">
        <v>14</v>
      </c>
    </row>
    <row r="683" spans="1:10">
      <c r="A683" t="s">
        <v>903</v>
      </c>
      <c r="B683" t="s">
        <v>860</v>
      </c>
      <c r="C683" t="s">
        <v>423</v>
      </c>
      <c r="D683" s="1">
        <v>21.48</v>
      </c>
      <c r="E683" s="2">
        <v>3.1</v>
      </c>
      <c r="F683" s="2">
        <v>66.59</v>
      </c>
      <c r="G683" t="s">
        <v>861</v>
      </c>
      <c r="H683">
        <f ca="1">IF(66.59&lt;&gt;66.59,0,0)</f>
        <v>0</v>
      </c>
      <c r="I683" t="s">
        <v>14</v>
      </c>
      <c r="J683" t="s">
        <v>14</v>
      </c>
    </row>
    <row r="684" spans="1:10">
      <c r="A684" t="s">
        <v>904</v>
      </c>
      <c r="B684" t="s">
        <v>860</v>
      </c>
      <c r="C684" t="s">
        <v>403</v>
      </c>
      <c r="D684" s="1">
        <v>21.43</v>
      </c>
      <c r="E684" s="2">
        <v>3.95</v>
      </c>
      <c r="F684" s="2">
        <v>84.65</v>
      </c>
      <c r="G684" t="s">
        <v>861</v>
      </c>
      <c r="H684">
        <f ca="1">IF(84.65&lt;&gt;84.65,0,0)</f>
        <v>0</v>
      </c>
      <c r="I684" t="s">
        <v>14</v>
      </c>
      <c r="J684" t="s">
        <v>14</v>
      </c>
    </row>
    <row r="685" spans="1:10">
      <c r="A685" t="s">
        <v>905</v>
      </c>
      <c r="B685" t="s">
        <v>860</v>
      </c>
      <c r="C685" t="s">
        <v>429</v>
      </c>
      <c r="D685" s="1">
        <v>21.42</v>
      </c>
      <c r="E685" s="2">
        <v>3.45</v>
      </c>
      <c r="F685" s="2">
        <v>73.9</v>
      </c>
      <c r="G685" t="s">
        <v>861</v>
      </c>
      <c r="H685">
        <f ca="1">IF(73.9&lt;&gt;73.9,0,0)</f>
        <v>0</v>
      </c>
      <c r="I685" t="s">
        <v>14</v>
      </c>
      <c r="J685" t="s">
        <v>14</v>
      </c>
    </row>
    <row r="686" spans="1:10">
      <c r="A686" t="s">
        <v>906</v>
      </c>
      <c r="B686" t="s">
        <v>860</v>
      </c>
      <c r="C686" t="s">
        <v>423</v>
      </c>
      <c r="D686" s="1">
        <v>21.45</v>
      </c>
      <c r="E686" s="2">
        <v>3.1</v>
      </c>
      <c r="F686" s="2">
        <v>66.5</v>
      </c>
      <c r="G686" t="s">
        <v>861</v>
      </c>
      <c r="H686">
        <f ca="1">IF(66.5&lt;&gt;66.5,0,0)</f>
        <v>0</v>
      </c>
      <c r="I686" t="s">
        <v>14</v>
      </c>
      <c r="J686" t="s">
        <v>14</v>
      </c>
    </row>
    <row r="687" spans="1:10">
      <c r="A687" t="s">
        <v>907</v>
      </c>
      <c r="B687" t="s">
        <v>860</v>
      </c>
      <c r="C687" t="s">
        <v>415</v>
      </c>
      <c r="D687" s="1">
        <v>21.47</v>
      </c>
      <c r="E687" s="2">
        <v>3.95</v>
      </c>
      <c r="F687" s="2">
        <v>84.81</v>
      </c>
      <c r="G687" t="s">
        <v>861</v>
      </c>
      <c r="H687">
        <f ca="1">IF(84.81&lt;&gt;84.81,0,0)</f>
        <v>0</v>
      </c>
      <c r="I687" t="s">
        <v>14</v>
      </c>
      <c r="J687" t="s">
        <v>14</v>
      </c>
    </row>
    <row r="688" spans="1:10">
      <c r="A688" t="s">
        <v>908</v>
      </c>
      <c r="B688" t="s">
        <v>860</v>
      </c>
      <c r="C688" t="s">
        <v>423</v>
      </c>
      <c r="D688" s="1">
        <v>21.48</v>
      </c>
      <c r="E688" s="2">
        <v>3.1</v>
      </c>
      <c r="F688" s="2">
        <v>66.59</v>
      </c>
      <c r="G688" t="s">
        <v>861</v>
      </c>
      <c r="H688">
        <f ca="1">IF(66.59&lt;&gt;66.59,0,0)</f>
        <v>0</v>
      </c>
      <c r="I688" t="s">
        <v>14</v>
      </c>
      <c r="J688" t="s">
        <v>14</v>
      </c>
    </row>
    <row r="689" spans="1:10">
      <c r="A689" t="s">
        <v>909</v>
      </c>
      <c r="B689" t="s">
        <v>910</v>
      </c>
      <c r="C689" t="s">
        <v>911</v>
      </c>
      <c r="D689" s="1">
        <v>18.52</v>
      </c>
      <c r="E689" s="2">
        <v>4.3</v>
      </c>
      <c r="F689" s="2">
        <v>79.64</v>
      </c>
      <c r="G689" t="s">
        <v>912</v>
      </c>
      <c r="H689">
        <f ca="1">IF(79.64&lt;&gt;79.64,0,0)</f>
        <v>0</v>
      </c>
      <c r="I689" t="s">
        <v>14</v>
      </c>
      <c r="J689" t="s">
        <v>14</v>
      </c>
    </row>
    <row r="690" spans="1:10">
      <c r="A690" t="s">
        <v>913</v>
      </c>
      <c r="B690" t="s">
        <v>910</v>
      </c>
      <c r="C690" t="s">
        <v>415</v>
      </c>
      <c r="D690" s="1">
        <v>18.64</v>
      </c>
      <c r="E690" s="2">
        <v>3.95</v>
      </c>
      <c r="F690" s="2">
        <v>73.63</v>
      </c>
      <c r="G690" t="s">
        <v>912</v>
      </c>
      <c r="H690">
        <f ca="1">IF(73.63&lt;&gt;73.63,0,0)</f>
        <v>0</v>
      </c>
      <c r="I690" t="s">
        <v>14</v>
      </c>
      <c r="J690" t="s">
        <v>14</v>
      </c>
    </row>
    <row r="691" spans="1:10">
      <c r="A691" t="s">
        <v>914</v>
      </c>
      <c r="B691" t="s">
        <v>910</v>
      </c>
      <c r="C691" t="s">
        <v>411</v>
      </c>
      <c r="D691" s="1">
        <v>18.57</v>
      </c>
      <c r="E691" s="2">
        <v>4.3</v>
      </c>
      <c r="F691" s="2">
        <v>79.85</v>
      </c>
      <c r="G691" t="s">
        <v>912</v>
      </c>
      <c r="H691">
        <f ca="1">IF(79.85&lt;&gt;79.85,0,0)</f>
        <v>0</v>
      </c>
      <c r="I691" t="s">
        <v>14</v>
      </c>
      <c r="J691" t="s">
        <v>14</v>
      </c>
    </row>
    <row r="692" spans="1:10">
      <c r="A692" t="s">
        <v>915</v>
      </c>
      <c r="B692" t="s">
        <v>910</v>
      </c>
      <c r="C692" t="s">
        <v>401</v>
      </c>
      <c r="D692" s="1">
        <v>18.59</v>
      </c>
      <c r="E692" s="2">
        <v>3.95</v>
      </c>
      <c r="F692" s="2">
        <v>73.43</v>
      </c>
      <c r="G692" t="s">
        <v>912</v>
      </c>
      <c r="H692">
        <f ca="1">IF(73.43&lt;&gt;73.43,0,0)</f>
        <v>0</v>
      </c>
      <c r="I692" t="s">
        <v>14</v>
      </c>
      <c r="J692" t="s">
        <v>14</v>
      </c>
    </row>
    <row r="693" spans="1:10">
      <c r="A693" t="s">
        <v>916</v>
      </c>
      <c r="B693" t="s">
        <v>910</v>
      </c>
      <c r="C693" t="s">
        <v>419</v>
      </c>
      <c r="D693" s="1">
        <v>18.64</v>
      </c>
      <c r="E693" s="2">
        <v>4.7</v>
      </c>
      <c r="F693" s="2">
        <v>87.61</v>
      </c>
      <c r="G693" t="s">
        <v>912</v>
      </c>
      <c r="H693">
        <f ca="1">IF(87.61&lt;&gt;87.61,0,0)</f>
        <v>0</v>
      </c>
      <c r="I693" t="s">
        <v>14</v>
      </c>
      <c r="J693" t="s">
        <v>14</v>
      </c>
    </row>
    <row r="694" spans="1:10">
      <c r="A694" t="s">
        <v>917</v>
      </c>
      <c r="B694" t="s">
        <v>910</v>
      </c>
      <c r="C694" t="s">
        <v>401</v>
      </c>
      <c r="D694" s="1">
        <v>18.58</v>
      </c>
      <c r="E694" s="2">
        <v>3.95</v>
      </c>
      <c r="F694" s="2">
        <v>73.39</v>
      </c>
      <c r="G694" t="s">
        <v>912</v>
      </c>
      <c r="H694">
        <f ca="1">IF(73.39&lt;&gt;73.39,0,0)</f>
        <v>0</v>
      </c>
      <c r="I694" t="s">
        <v>14</v>
      </c>
      <c r="J694" t="s">
        <v>14</v>
      </c>
    </row>
    <row r="695" spans="1:10">
      <c r="A695" t="s">
        <v>918</v>
      </c>
      <c r="B695" t="s">
        <v>910</v>
      </c>
      <c r="C695" t="s">
        <v>411</v>
      </c>
      <c r="D695" s="1">
        <v>18.66</v>
      </c>
      <c r="E695" s="2">
        <v>4.3</v>
      </c>
      <c r="F695" s="2">
        <v>80.24</v>
      </c>
      <c r="G695" t="s">
        <v>912</v>
      </c>
      <c r="H695">
        <f ca="1">IF(80.24&lt;&gt;80.24,0,0)</f>
        <v>0</v>
      </c>
      <c r="I695" t="s">
        <v>14</v>
      </c>
      <c r="J695" t="s">
        <v>14</v>
      </c>
    </row>
    <row r="696" spans="1:10">
      <c r="A696" t="s">
        <v>919</v>
      </c>
      <c r="B696" t="s">
        <v>910</v>
      </c>
      <c r="C696" t="s">
        <v>425</v>
      </c>
      <c r="D696" s="1">
        <v>18.61</v>
      </c>
      <c r="E696" s="2">
        <v>3.45</v>
      </c>
      <c r="F696" s="2">
        <v>64.2</v>
      </c>
      <c r="G696" t="s">
        <v>912</v>
      </c>
      <c r="H696">
        <f ca="1">IF(64.2&lt;&gt;64.2,0,0)</f>
        <v>0</v>
      </c>
      <c r="I696" t="s">
        <v>14</v>
      </c>
      <c r="J696" t="s">
        <v>14</v>
      </c>
    </row>
    <row r="697" spans="1:10">
      <c r="A697" t="s">
        <v>920</v>
      </c>
      <c r="B697" t="s">
        <v>910</v>
      </c>
      <c r="C697" t="s">
        <v>411</v>
      </c>
      <c r="D697" s="1">
        <v>18.67</v>
      </c>
      <c r="E697" s="2">
        <v>4.3</v>
      </c>
      <c r="F697" s="2">
        <v>80.28</v>
      </c>
      <c r="G697" t="s">
        <v>912</v>
      </c>
      <c r="H697">
        <f ca="1">IF(80.28&lt;&gt;80.28,0,0)</f>
        <v>0</v>
      </c>
      <c r="I697" t="s">
        <v>14</v>
      </c>
      <c r="J697" t="s">
        <v>14</v>
      </c>
    </row>
    <row r="698" spans="1:10">
      <c r="A698" t="s">
        <v>921</v>
      </c>
      <c r="B698" t="s">
        <v>910</v>
      </c>
      <c r="C698" t="s">
        <v>423</v>
      </c>
      <c r="D698" s="1">
        <v>18.66</v>
      </c>
      <c r="E698" s="2">
        <v>3.1</v>
      </c>
      <c r="F698" s="2">
        <v>57.85</v>
      </c>
      <c r="G698" t="s">
        <v>912</v>
      </c>
      <c r="H698">
        <f ca="1">IF(57.85&lt;&gt;57.85,0,0)</f>
        <v>0</v>
      </c>
      <c r="I698" t="s">
        <v>14</v>
      </c>
      <c r="J698" t="s">
        <v>14</v>
      </c>
    </row>
    <row r="699" spans="1:10">
      <c r="A699" t="s">
        <v>922</v>
      </c>
      <c r="B699" t="s">
        <v>910</v>
      </c>
      <c r="C699" t="s">
        <v>401</v>
      </c>
      <c r="D699" s="1">
        <v>18.62</v>
      </c>
      <c r="E699" s="2">
        <v>3.95</v>
      </c>
      <c r="F699" s="2">
        <v>73.55</v>
      </c>
      <c r="G699" t="s">
        <v>912</v>
      </c>
      <c r="H699">
        <f ca="1">IF(73.55&lt;&gt;73.55,0,0)</f>
        <v>0</v>
      </c>
      <c r="I699" t="s">
        <v>14</v>
      </c>
      <c r="J699" t="s">
        <v>14</v>
      </c>
    </row>
    <row r="700" spans="1:10">
      <c r="A700" t="s">
        <v>923</v>
      </c>
      <c r="B700" t="s">
        <v>910</v>
      </c>
      <c r="C700" t="s">
        <v>411</v>
      </c>
      <c r="D700" s="1">
        <v>18.66</v>
      </c>
      <c r="E700" s="2">
        <v>4.3</v>
      </c>
      <c r="F700" s="2">
        <v>80.24</v>
      </c>
      <c r="G700" t="s">
        <v>912</v>
      </c>
      <c r="H700">
        <f ca="1">IF(80.24&lt;&gt;80.24,0,0)</f>
        <v>0</v>
      </c>
      <c r="I700" t="s">
        <v>14</v>
      </c>
      <c r="J700" t="s">
        <v>14</v>
      </c>
    </row>
    <row r="701" spans="1:10">
      <c r="A701" t="s">
        <v>924</v>
      </c>
      <c r="B701" t="s">
        <v>910</v>
      </c>
      <c r="C701" t="s">
        <v>415</v>
      </c>
      <c r="D701" s="1">
        <v>18.69</v>
      </c>
      <c r="E701" s="2">
        <v>3.95</v>
      </c>
      <c r="F701" s="2">
        <v>73.83</v>
      </c>
      <c r="G701" t="s">
        <v>912</v>
      </c>
      <c r="H701">
        <f ca="1">IF(73.83&lt;&gt;73.83,0,0)</f>
        <v>0</v>
      </c>
      <c r="I701" t="s">
        <v>14</v>
      </c>
      <c r="J701" t="s">
        <v>14</v>
      </c>
    </row>
    <row r="702" spans="1:10">
      <c r="A702" t="s">
        <v>925</v>
      </c>
      <c r="B702" t="s">
        <v>910</v>
      </c>
      <c r="C702" t="s">
        <v>401</v>
      </c>
      <c r="D702" s="1">
        <v>18.67</v>
      </c>
      <c r="E702" s="2">
        <v>3.95</v>
      </c>
      <c r="F702" s="2">
        <v>73.75</v>
      </c>
      <c r="G702" t="s">
        <v>912</v>
      </c>
      <c r="H702">
        <f ca="1">IF(73.75&lt;&gt;73.75,0,0)</f>
        <v>0</v>
      </c>
      <c r="I702" t="s">
        <v>14</v>
      </c>
      <c r="J702" t="s">
        <v>14</v>
      </c>
    </row>
    <row r="703" spans="1:10">
      <c r="A703" t="s">
        <v>926</v>
      </c>
      <c r="B703" t="s">
        <v>910</v>
      </c>
      <c r="C703" t="s">
        <v>403</v>
      </c>
      <c r="D703" s="1">
        <v>18.73</v>
      </c>
      <c r="E703" s="2">
        <v>3.95</v>
      </c>
      <c r="F703" s="2">
        <v>73.98</v>
      </c>
      <c r="G703" t="s">
        <v>912</v>
      </c>
      <c r="H703">
        <f ca="1">IF(73.98&lt;&gt;73.98,0,0)</f>
        <v>0</v>
      </c>
      <c r="I703" t="s">
        <v>14</v>
      </c>
      <c r="J703" t="s">
        <v>14</v>
      </c>
    </row>
    <row r="704" spans="1:10">
      <c r="A704" t="s">
        <v>927</v>
      </c>
      <c r="B704" t="s">
        <v>910</v>
      </c>
      <c r="C704" t="s">
        <v>429</v>
      </c>
      <c r="D704" s="1">
        <v>18.67</v>
      </c>
      <c r="E704" s="2">
        <v>3.45</v>
      </c>
      <c r="F704" s="2">
        <v>64.41</v>
      </c>
      <c r="G704" t="s">
        <v>912</v>
      </c>
      <c r="H704">
        <f ca="1">IF(64.41&lt;&gt;64.41,0,0)</f>
        <v>0</v>
      </c>
      <c r="I704" t="s">
        <v>14</v>
      </c>
      <c r="J704" t="s">
        <v>14</v>
      </c>
    </row>
    <row r="705" spans="1:10">
      <c r="A705" t="s">
        <v>928</v>
      </c>
      <c r="B705" t="s">
        <v>910</v>
      </c>
      <c r="C705" t="s">
        <v>494</v>
      </c>
      <c r="D705" s="1">
        <v>18.7</v>
      </c>
      <c r="E705" s="2">
        <v>4.15</v>
      </c>
      <c r="F705" s="2">
        <v>77.61</v>
      </c>
      <c r="G705" t="s">
        <v>912</v>
      </c>
      <c r="H705">
        <f ca="1">IF(77.61&lt;&gt;77.6,0.010000000000005116,0)</f>
        <v>0</v>
      </c>
      <c r="I705" t="s">
        <v>14</v>
      </c>
      <c r="J705" t="s">
        <v>14</v>
      </c>
    </row>
    <row r="706" spans="1:10">
      <c r="A706" t="s">
        <v>929</v>
      </c>
      <c r="B706" t="s">
        <v>910</v>
      </c>
      <c r="C706" t="s">
        <v>401</v>
      </c>
      <c r="D706" s="1">
        <v>18.6</v>
      </c>
      <c r="E706" s="2">
        <v>3.95</v>
      </c>
      <c r="F706" s="2">
        <v>73.47</v>
      </c>
      <c r="G706" t="s">
        <v>912</v>
      </c>
      <c r="H706">
        <f ca="1">IF(73.47&lt;&gt;73.47,0,0)</f>
        <v>0</v>
      </c>
      <c r="I706" t="s">
        <v>14</v>
      </c>
      <c r="J706" t="s">
        <v>14</v>
      </c>
    </row>
    <row r="707" spans="1:10">
      <c r="A707" t="s">
        <v>930</v>
      </c>
      <c r="B707" t="s">
        <v>910</v>
      </c>
      <c r="C707" t="s">
        <v>403</v>
      </c>
      <c r="D707" s="1">
        <v>18.67</v>
      </c>
      <c r="E707" s="2">
        <v>3.95</v>
      </c>
      <c r="F707" s="2">
        <v>73.75</v>
      </c>
      <c r="G707" t="s">
        <v>912</v>
      </c>
      <c r="H707">
        <f ca="1">IF(73.75&lt;&gt;73.75,0,0)</f>
        <v>0</v>
      </c>
      <c r="I707" t="s">
        <v>14</v>
      </c>
      <c r="J707" t="s">
        <v>14</v>
      </c>
    </row>
    <row r="708" spans="1:10">
      <c r="A708" t="s">
        <v>931</v>
      </c>
      <c r="B708" t="s">
        <v>910</v>
      </c>
      <c r="C708" t="s">
        <v>423</v>
      </c>
      <c r="D708" s="1">
        <v>18.61</v>
      </c>
      <c r="E708" s="2">
        <v>3.1</v>
      </c>
      <c r="F708" s="2">
        <v>57.69</v>
      </c>
      <c r="G708" t="s">
        <v>912</v>
      </c>
      <c r="H708">
        <f ca="1">IF(57.69&lt;&gt;57.69,0,0)</f>
        <v>0</v>
      </c>
      <c r="I708" t="s">
        <v>14</v>
      </c>
      <c r="J708" t="s">
        <v>14</v>
      </c>
    </row>
    <row r="709" spans="1:10">
      <c r="A709" t="s">
        <v>932</v>
      </c>
      <c r="B709" t="s">
        <v>910</v>
      </c>
      <c r="C709" t="s">
        <v>429</v>
      </c>
      <c r="D709" s="1">
        <v>18.66</v>
      </c>
      <c r="E709" s="2">
        <v>3.45</v>
      </c>
      <c r="F709" s="2">
        <v>64.38</v>
      </c>
      <c r="G709" t="s">
        <v>912</v>
      </c>
      <c r="H709">
        <f ca="1">IF(64.38&lt;&gt;64.38,0,0)</f>
        <v>0</v>
      </c>
      <c r="I709" t="s">
        <v>14</v>
      </c>
      <c r="J709" t="s">
        <v>14</v>
      </c>
    </row>
    <row r="710" spans="1:10">
      <c r="A710" t="s">
        <v>933</v>
      </c>
      <c r="B710" t="s">
        <v>910</v>
      </c>
      <c r="C710" t="s">
        <v>403</v>
      </c>
      <c r="D710" s="1">
        <v>18.69</v>
      </c>
      <c r="E710" s="2">
        <v>3.95</v>
      </c>
      <c r="F710" s="2">
        <v>73.83</v>
      </c>
      <c r="G710" t="s">
        <v>912</v>
      </c>
      <c r="H710">
        <f ca="1">IF(73.83&lt;&gt;73.83,0,0)</f>
        <v>0</v>
      </c>
      <c r="I710" t="s">
        <v>14</v>
      </c>
      <c r="J710" t="s">
        <v>14</v>
      </c>
    </row>
    <row r="711" spans="1:10">
      <c r="A711" t="s">
        <v>934</v>
      </c>
      <c r="B711" t="s">
        <v>910</v>
      </c>
      <c r="C711" t="s">
        <v>423</v>
      </c>
      <c r="D711" s="1">
        <v>18.67</v>
      </c>
      <c r="E711" s="2">
        <v>3.1</v>
      </c>
      <c r="F711" s="2">
        <v>57.88</v>
      </c>
      <c r="G711" t="s">
        <v>912</v>
      </c>
      <c r="H711">
        <f ca="1">IF(57.88&lt;&gt;57.88,0,0)</f>
        <v>0</v>
      </c>
      <c r="I711" t="s">
        <v>14</v>
      </c>
      <c r="J711" t="s">
        <v>14</v>
      </c>
    </row>
    <row r="712" spans="1:10">
      <c r="A712" t="s">
        <v>935</v>
      </c>
      <c r="B712" t="s">
        <v>910</v>
      </c>
      <c r="C712" t="s">
        <v>401</v>
      </c>
      <c r="D712" s="1">
        <v>18.65</v>
      </c>
      <c r="E712" s="2">
        <v>3.95</v>
      </c>
      <c r="F712" s="2">
        <v>73.67</v>
      </c>
      <c r="G712" t="s">
        <v>912</v>
      </c>
      <c r="H712">
        <f ca="1">IF(73.67&lt;&gt;73.67,0,0)</f>
        <v>0</v>
      </c>
      <c r="I712" t="s">
        <v>14</v>
      </c>
      <c r="J712" t="s">
        <v>14</v>
      </c>
    </row>
    <row r="713" spans="1:10">
      <c r="A713" t="s">
        <v>936</v>
      </c>
      <c r="B713" t="s">
        <v>910</v>
      </c>
      <c r="C713" t="s">
        <v>403</v>
      </c>
      <c r="D713" s="1">
        <v>18.6</v>
      </c>
      <c r="E713" s="2">
        <v>3.95</v>
      </c>
      <c r="F713" s="2">
        <v>73.47</v>
      </c>
      <c r="G713" t="s">
        <v>912</v>
      </c>
      <c r="H713">
        <f ca="1">IF(73.47&lt;&gt;73.47,0,0)</f>
        <v>0</v>
      </c>
      <c r="I713" t="s">
        <v>14</v>
      </c>
      <c r="J713" t="s">
        <v>14</v>
      </c>
    </row>
    <row r="714" spans="1:10">
      <c r="A714" t="s">
        <v>937</v>
      </c>
      <c r="B714" t="s">
        <v>910</v>
      </c>
      <c r="C714" t="s">
        <v>423</v>
      </c>
      <c r="D714" s="1">
        <v>18.68</v>
      </c>
      <c r="E714" s="2">
        <v>3.1</v>
      </c>
      <c r="F714" s="2">
        <v>57.91</v>
      </c>
      <c r="G714" t="s">
        <v>912</v>
      </c>
      <c r="H714">
        <f ca="1">IF(57.91&lt;&gt;57.91,0,0)</f>
        <v>0</v>
      </c>
      <c r="I714" t="s">
        <v>14</v>
      </c>
      <c r="J714" t="s">
        <v>14</v>
      </c>
    </row>
    <row r="715" spans="1:10">
      <c r="A715" t="s">
        <v>938</v>
      </c>
      <c r="B715" t="s">
        <v>910</v>
      </c>
      <c r="C715" t="s">
        <v>419</v>
      </c>
      <c r="D715" s="1">
        <v>18.64</v>
      </c>
      <c r="E715" s="2">
        <v>4.7</v>
      </c>
      <c r="F715" s="2">
        <v>87.61</v>
      </c>
      <c r="G715" t="s">
        <v>912</v>
      </c>
      <c r="H715">
        <f ca="1">IF(87.61&lt;&gt;87.61,0,0)</f>
        <v>0</v>
      </c>
      <c r="I715" t="s">
        <v>14</v>
      </c>
      <c r="J715" t="s">
        <v>14</v>
      </c>
    </row>
    <row r="716" spans="1:10">
      <c r="A716" t="s">
        <v>939</v>
      </c>
      <c r="B716" t="s">
        <v>940</v>
      </c>
      <c r="C716" t="s">
        <v>16</v>
      </c>
      <c r="D716" s="1">
        <v>17.34</v>
      </c>
      <c r="E716" s="2">
        <v>6.15</v>
      </c>
      <c r="F716" s="2">
        <v>106.64</v>
      </c>
      <c r="G716" t="s">
        <v>941</v>
      </c>
      <c r="H716">
        <f ca="1">IF(106.64&lt;&gt;106.64,0,0)</f>
        <v>0</v>
      </c>
      <c r="I716" t="s">
        <v>14</v>
      </c>
      <c r="J716" t="s">
        <v>14</v>
      </c>
    </row>
    <row r="717" spans="1:10">
      <c r="A717" t="s">
        <v>942</v>
      </c>
      <c r="B717" t="s">
        <v>940</v>
      </c>
      <c r="C717" t="s">
        <v>943</v>
      </c>
      <c r="D717" s="1">
        <v>17.53</v>
      </c>
      <c r="E717" s="2">
        <v>5.2</v>
      </c>
      <c r="F717" s="2">
        <v>91.16</v>
      </c>
      <c r="G717" t="s">
        <v>941</v>
      </c>
      <c r="H717">
        <f ca="1">IF(91.16&lt;&gt;91.16,0,0)</f>
        <v>0</v>
      </c>
      <c r="I717" t="s">
        <v>14</v>
      </c>
      <c r="J717" t="s">
        <v>14</v>
      </c>
    </row>
    <row r="718" spans="1:10">
      <c r="A718" t="s">
        <v>944</v>
      </c>
      <c r="B718" t="s">
        <v>940</v>
      </c>
      <c r="C718" t="s">
        <v>77</v>
      </c>
      <c r="D718" s="1">
        <v>17.67</v>
      </c>
      <c r="E718" s="2">
        <v>3.45</v>
      </c>
      <c r="F718" s="2">
        <v>60.96</v>
      </c>
      <c r="G718" t="s">
        <v>941</v>
      </c>
      <c r="H718">
        <f ca="1">IF(60.96&lt;&gt;60.96,0,0)</f>
        <v>0</v>
      </c>
      <c r="I718" t="s">
        <v>14</v>
      </c>
      <c r="J718" t="s">
        <v>14</v>
      </c>
    </row>
    <row r="719" spans="1:10">
      <c r="A719" t="s">
        <v>945</v>
      </c>
      <c r="B719" t="s">
        <v>940</v>
      </c>
      <c r="C719" t="s">
        <v>75</v>
      </c>
      <c r="D719" s="1">
        <v>17.68</v>
      </c>
      <c r="E719" s="2">
        <v>4.7</v>
      </c>
      <c r="F719" s="2">
        <v>83.1</v>
      </c>
      <c r="G719" t="s">
        <v>941</v>
      </c>
      <c r="H719">
        <f ca="1">IF(83.1&lt;&gt;83.1,0,0)</f>
        <v>0</v>
      </c>
      <c r="I719" t="s">
        <v>14</v>
      </c>
      <c r="J719" t="s">
        <v>14</v>
      </c>
    </row>
    <row r="720" spans="1:10">
      <c r="A720" t="s">
        <v>946</v>
      </c>
      <c r="B720" t="s">
        <v>940</v>
      </c>
      <c r="C720" t="s">
        <v>75</v>
      </c>
      <c r="D720" s="1">
        <v>17.72</v>
      </c>
      <c r="E720" s="2">
        <v>4.7</v>
      </c>
      <c r="F720" s="2">
        <v>83.28</v>
      </c>
      <c r="G720" t="s">
        <v>941</v>
      </c>
      <c r="H720">
        <f ca="1">IF(83.28&lt;&gt;83.28,0,0)</f>
        <v>0</v>
      </c>
      <c r="I720" t="s">
        <v>14</v>
      </c>
      <c r="J720" t="s">
        <v>14</v>
      </c>
    </row>
    <row r="721" spans="1:10">
      <c r="A721" t="s">
        <v>947</v>
      </c>
      <c r="B721" t="s">
        <v>940</v>
      </c>
      <c r="C721" t="s">
        <v>92</v>
      </c>
      <c r="D721" s="1">
        <v>17.57</v>
      </c>
      <c r="E721" s="2">
        <v>5.45</v>
      </c>
      <c r="F721" s="2">
        <v>95.76</v>
      </c>
      <c r="G721" t="s">
        <v>941</v>
      </c>
      <c r="H721">
        <f ca="1">IF(95.76&lt;&gt;95.76,0,0)</f>
        <v>0</v>
      </c>
      <c r="I721" t="s">
        <v>14</v>
      </c>
      <c r="J721" t="s">
        <v>14</v>
      </c>
    </row>
    <row r="722" spans="1:10">
      <c r="A722" t="s">
        <v>948</v>
      </c>
      <c r="B722" t="s">
        <v>940</v>
      </c>
      <c r="C722" t="s">
        <v>79</v>
      </c>
      <c r="D722" s="1">
        <v>17.71</v>
      </c>
      <c r="E722" s="2">
        <v>3.95</v>
      </c>
      <c r="F722" s="2">
        <v>69.95</v>
      </c>
      <c r="G722" t="s">
        <v>941</v>
      </c>
      <c r="H722">
        <f ca="1">IF(69.95&lt;&gt;69.95,0,0)</f>
        <v>0</v>
      </c>
      <c r="I722" t="s">
        <v>14</v>
      </c>
      <c r="J722" t="s">
        <v>14</v>
      </c>
    </row>
    <row r="723" spans="1:10">
      <c r="A723" t="s">
        <v>949</v>
      </c>
      <c r="B723" t="s">
        <v>940</v>
      </c>
      <c r="C723" t="s">
        <v>77</v>
      </c>
      <c r="D723" s="1">
        <v>17.81</v>
      </c>
      <c r="E723" s="2">
        <v>3.45</v>
      </c>
      <c r="F723" s="2">
        <v>61.44</v>
      </c>
      <c r="G723" t="s">
        <v>941</v>
      </c>
      <c r="H723">
        <f ca="1">IF(61.44&lt;&gt;61.44,0,0)</f>
        <v>0</v>
      </c>
      <c r="I723" t="s">
        <v>14</v>
      </c>
      <c r="J723" t="s">
        <v>14</v>
      </c>
    </row>
    <row r="724" spans="1:10">
      <c r="A724" t="s">
        <v>950</v>
      </c>
      <c r="B724" t="s">
        <v>940</v>
      </c>
      <c r="C724" t="s">
        <v>509</v>
      </c>
      <c r="D724" s="1">
        <v>19.7</v>
      </c>
      <c r="E724" s="2">
        <v>5.95</v>
      </c>
      <c r="F724" s="2">
        <v>117.22</v>
      </c>
      <c r="G724" t="s">
        <v>941</v>
      </c>
      <c r="H724">
        <f ca="1">IF(117.22&lt;&gt;117.22,0,0)</f>
        <v>0</v>
      </c>
      <c r="I724" t="s">
        <v>14</v>
      </c>
      <c r="J724" t="s">
        <v>14</v>
      </c>
    </row>
    <row r="725" spans="1:10">
      <c r="A725" t="s">
        <v>951</v>
      </c>
      <c r="B725" t="s">
        <v>952</v>
      </c>
      <c r="C725" t="s">
        <v>953</v>
      </c>
      <c r="D725" s="1">
        <v>22.25</v>
      </c>
      <c r="E725" s="2">
        <v>6.15</v>
      </c>
      <c r="F725" s="2">
        <v>136.84</v>
      </c>
      <c r="G725" t="s">
        <v>954</v>
      </c>
      <c r="H725">
        <f ca="1">IF(136.84&lt;&gt;136.84,0,0)</f>
        <v>0</v>
      </c>
      <c r="I725" t="s">
        <v>14</v>
      </c>
      <c r="J725" t="s">
        <v>14</v>
      </c>
    </row>
    <row r="726" spans="1:10">
      <c r="A726" t="s">
        <v>955</v>
      </c>
      <c r="B726" t="s">
        <v>952</v>
      </c>
      <c r="C726" t="s">
        <v>956</v>
      </c>
      <c r="D726" s="1">
        <v>22.23</v>
      </c>
      <c r="E726" s="2">
        <v>3.45</v>
      </c>
      <c r="F726" s="2">
        <v>76.69</v>
      </c>
      <c r="G726" t="s">
        <v>954</v>
      </c>
      <c r="H726">
        <f ca="1">IF(76.69&lt;&gt;76.69,0,0)</f>
        <v>0</v>
      </c>
      <c r="I726" t="s">
        <v>14</v>
      </c>
      <c r="J726" t="s">
        <v>14</v>
      </c>
    </row>
    <row r="727" spans="1:10">
      <c r="A727" t="s">
        <v>957</v>
      </c>
      <c r="B727" t="s">
        <v>952</v>
      </c>
      <c r="C727" t="s">
        <v>43</v>
      </c>
      <c r="D727" s="1">
        <v>22.29</v>
      </c>
      <c r="E727" s="2">
        <v>3.45</v>
      </c>
      <c r="F727" s="2">
        <v>76.9</v>
      </c>
      <c r="G727" t="s">
        <v>954</v>
      </c>
      <c r="H727">
        <f ca="1">IF(76.9&lt;&gt;76.9,0,0)</f>
        <v>0</v>
      </c>
      <c r="I727" t="s">
        <v>14</v>
      </c>
      <c r="J727" t="s">
        <v>14</v>
      </c>
    </row>
    <row r="728" spans="1:10">
      <c r="A728" t="s">
        <v>958</v>
      </c>
      <c r="B728" t="s">
        <v>952</v>
      </c>
      <c r="C728" t="s">
        <v>129</v>
      </c>
      <c r="D728" s="1">
        <v>22.26</v>
      </c>
      <c r="E728" s="2">
        <v>6.15</v>
      </c>
      <c r="F728" s="2">
        <v>136.9</v>
      </c>
      <c r="G728" t="s">
        <v>954</v>
      </c>
      <c r="H728">
        <f ca="1">IF(136.9&lt;&gt;136.9,0,0)</f>
        <v>0</v>
      </c>
      <c r="I728" t="s">
        <v>14</v>
      </c>
      <c r="J728" t="s">
        <v>14</v>
      </c>
    </row>
    <row r="729" spans="1:10">
      <c r="A729" t="s">
        <v>959</v>
      </c>
      <c r="B729" t="s">
        <v>960</v>
      </c>
      <c r="C729" t="s">
        <v>419</v>
      </c>
      <c r="D729" s="1">
        <v>15.19</v>
      </c>
      <c r="E729" s="2">
        <v>4.7</v>
      </c>
      <c r="F729" s="2">
        <v>71.39</v>
      </c>
      <c r="G729" t="s">
        <v>961</v>
      </c>
      <c r="H729">
        <f ca="1">IF(71.39&lt;&gt;71.39,0,0)</f>
        <v>0</v>
      </c>
      <c r="I729" t="s">
        <v>14</v>
      </c>
      <c r="J729" t="s">
        <v>14</v>
      </c>
    </row>
    <row r="730" spans="1:10">
      <c r="A730" t="s">
        <v>962</v>
      </c>
      <c r="B730" t="s">
        <v>960</v>
      </c>
      <c r="C730" t="s">
        <v>411</v>
      </c>
      <c r="D730" s="1">
        <v>15.21</v>
      </c>
      <c r="E730" s="2">
        <v>4.3</v>
      </c>
      <c r="F730" s="2">
        <v>65.4</v>
      </c>
      <c r="G730" t="s">
        <v>961</v>
      </c>
      <c r="H730">
        <f ca="1">IF(65.4&lt;&gt;65.4,0,0)</f>
        <v>0</v>
      </c>
      <c r="I730" t="s">
        <v>14</v>
      </c>
      <c r="J730" t="s">
        <v>14</v>
      </c>
    </row>
    <row r="731" spans="1:10">
      <c r="A731" t="s">
        <v>963</v>
      </c>
      <c r="B731" t="s">
        <v>960</v>
      </c>
      <c r="C731" t="s">
        <v>401</v>
      </c>
      <c r="D731" s="1">
        <v>15.25</v>
      </c>
      <c r="E731" s="2">
        <v>3.95</v>
      </c>
      <c r="F731" s="2">
        <v>60.24</v>
      </c>
      <c r="G731" t="s">
        <v>961</v>
      </c>
      <c r="H731">
        <f ca="1">IF(60.24&lt;&gt;60.24,0,0)</f>
        <v>0</v>
      </c>
      <c r="I731" t="s">
        <v>14</v>
      </c>
      <c r="J731" t="s">
        <v>14</v>
      </c>
    </row>
    <row r="732" spans="1:10">
      <c r="A732" t="s">
        <v>964</v>
      </c>
      <c r="B732" t="s">
        <v>965</v>
      </c>
      <c r="C732" t="s">
        <v>966</v>
      </c>
      <c r="D732" s="1">
        <v>20.07</v>
      </c>
      <c r="E732" s="2">
        <v>6.2</v>
      </c>
      <c r="F732" s="2">
        <v>124.43</v>
      </c>
      <c r="G732" t="s">
        <v>967</v>
      </c>
      <c r="H732">
        <f ca="1">IF(124.43&lt;&gt;124.43,0,0)</f>
        <v>0</v>
      </c>
      <c r="I732" t="s">
        <v>968</v>
      </c>
      <c r="J732" t="s">
        <v>968</v>
      </c>
    </row>
    <row r="733" spans="1:10">
      <c r="A733" t="s">
        <v>969</v>
      </c>
      <c r="B733" t="s">
        <v>965</v>
      </c>
      <c r="C733" t="s">
        <v>157</v>
      </c>
      <c r="D733" s="1">
        <v>19.99</v>
      </c>
      <c r="E733" s="2">
        <v>5.2</v>
      </c>
      <c r="F733" s="2">
        <v>103.95</v>
      </c>
      <c r="G733" t="s">
        <v>967</v>
      </c>
      <c r="H733">
        <f ca="1">IF(103.95&lt;&gt;103.95,0,0)</f>
        <v>0</v>
      </c>
      <c r="I733" t="s">
        <v>14</v>
      </c>
      <c r="J733" t="s">
        <v>14</v>
      </c>
    </row>
    <row r="734" spans="1:10">
      <c r="A734" t="s">
        <v>970</v>
      </c>
      <c r="B734" t="s">
        <v>965</v>
      </c>
      <c r="C734" t="s">
        <v>145</v>
      </c>
      <c r="D734" s="1">
        <v>19.97</v>
      </c>
      <c r="E734" s="2">
        <v>4.3</v>
      </c>
      <c r="F734" s="2">
        <v>85.87</v>
      </c>
      <c r="G734" t="s">
        <v>967</v>
      </c>
      <c r="H734">
        <f ca="1">IF(85.87&lt;&gt;85.87,0,0)</f>
        <v>0</v>
      </c>
      <c r="I734" t="s">
        <v>14</v>
      </c>
      <c r="J734" t="s">
        <v>14</v>
      </c>
    </row>
    <row r="735" spans="1:10">
      <c r="A735" t="s">
        <v>971</v>
      </c>
      <c r="B735" t="s">
        <v>965</v>
      </c>
      <c r="C735" t="s">
        <v>139</v>
      </c>
      <c r="D735" s="1">
        <v>20.05</v>
      </c>
      <c r="E735" s="2">
        <v>5.2</v>
      </c>
      <c r="F735" s="2">
        <v>104.26</v>
      </c>
      <c r="G735" t="s">
        <v>967</v>
      </c>
      <c r="H735">
        <f ca="1">IF(104.26&lt;&gt;104.26,0,0)</f>
        <v>0</v>
      </c>
      <c r="I735" t="s">
        <v>14</v>
      </c>
      <c r="J735" t="s">
        <v>14</v>
      </c>
    </row>
    <row r="736" spans="1:10">
      <c r="A736" t="s">
        <v>972</v>
      </c>
      <c r="B736" t="s">
        <v>965</v>
      </c>
      <c r="C736" t="s">
        <v>142</v>
      </c>
      <c r="D736" s="1">
        <v>20.17</v>
      </c>
      <c r="E736" s="2">
        <v>6.45</v>
      </c>
      <c r="F736" s="2">
        <v>130.1</v>
      </c>
      <c r="G736" t="s">
        <v>967</v>
      </c>
      <c r="H736">
        <f ca="1">IF(130.1&lt;&gt;130.1,0,0)</f>
        <v>0</v>
      </c>
      <c r="I736" t="s">
        <v>14</v>
      </c>
      <c r="J736" t="s">
        <v>14</v>
      </c>
    </row>
    <row r="737" spans="1:10">
      <c r="A737" t="s">
        <v>973</v>
      </c>
      <c r="B737" t="s">
        <v>965</v>
      </c>
      <c r="C737" t="s">
        <v>249</v>
      </c>
      <c r="D737" s="1">
        <v>20.05</v>
      </c>
      <c r="E737" s="2">
        <v>5.9</v>
      </c>
      <c r="F737" s="2">
        <v>118.3</v>
      </c>
      <c r="G737" t="s">
        <v>967</v>
      </c>
      <c r="H737">
        <f ca="1">IF(118.3&lt;&gt;118.3,0,0)</f>
        <v>0</v>
      </c>
      <c r="I737" t="s">
        <v>14</v>
      </c>
      <c r="J737" t="s">
        <v>14</v>
      </c>
    </row>
    <row r="738" spans="1:10">
      <c r="A738" t="s">
        <v>974</v>
      </c>
      <c r="B738" t="s">
        <v>965</v>
      </c>
      <c r="C738" t="s">
        <v>139</v>
      </c>
      <c r="D738" s="1">
        <v>20.04</v>
      </c>
      <c r="E738" s="2">
        <v>5.2</v>
      </c>
      <c r="F738" s="2">
        <v>104.21</v>
      </c>
      <c r="G738" t="s">
        <v>967</v>
      </c>
      <c r="H738">
        <f ca="1">IF(104.21&lt;&gt;104.21,0,0)</f>
        <v>0</v>
      </c>
      <c r="I738" t="s">
        <v>14</v>
      </c>
      <c r="J738" t="s">
        <v>14</v>
      </c>
    </row>
    <row r="739" spans="1:10">
      <c r="A739" t="s">
        <v>975</v>
      </c>
      <c r="B739" t="s">
        <v>965</v>
      </c>
      <c r="C739" t="s">
        <v>150</v>
      </c>
      <c r="D739" s="1">
        <v>19.98</v>
      </c>
      <c r="E739" s="2">
        <v>4.3</v>
      </c>
      <c r="F739" s="2">
        <v>85.91</v>
      </c>
      <c r="G739" t="s">
        <v>967</v>
      </c>
      <c r="H739">
        <f ca="1">IF(85.91&lt;&gt;85.91,0,0)</f>
        <v>0</v>
      </c>
      <c r="I739" t="s">
        <v>14</v>
      </c>
      <c r="J739" t="s">
        <v>14</v>
      </c>
    </row>
    <row r="740" spans="1:10">
      <c r="A740" t="s">
        <v>976</v>
      </c>
      <c r="B740" t="s">
        <v>965</v>
      </c>
      <c r="C740" t="s">
        <v>145</v>
      </c>
      <c r="D740" s="1">
        <v>20.05</v>
      </c>
      <c r="E740" s="2">
        <v>4.3</v>
      </c>
      <c r="F740" s="2">
        <v>86.22</v>
      </c>
      <c r="G740" t="s">
        <v>967</v>
      </c>
      <c r="H740">
        <f ca="1">IF(86.22&lt;&gt;86.22,0,0)</f>
        <v>0</v>
      </c>
      <c r="I740" t="s">
        <v>14</v>
      </c>
      <c r="J740" t="s">
        <v>14</v>
      </c>
    </row>
    <row r="741" spans="1:10">
      <c r="A741" t="s">
        <v>977</v>
      </c>
      <c r="B741" t="s">
        <v>965</v>
      </c>
      <c r="C741" t="s">
        <v>153</v>
      </c>
      <c r="D741" s="1">
        <v>20.04</v>
      </c>
      <c r="E741" s="2">
        <v>6.75</v>
      </c>
      <c r="F741" s="2">
        <v>135.27</v>
      </c>
      <c r="G741" t="s">
        <v>967</v>
      </c>
      <c r="H741">
        <f ca="1">IF(135.27&lt;&gt;135.27,0,0)</f>
        <v>0</v>
      </c>
      <c r="I741" t="s">
        <v>14</v>
      </c>
      <c r="J741" t="s">
        <v>14</v>
      </c>
    </row>
    <row r="742" spans="1:10">
      <c r="A742" t="s">
        <v>978</v>
      </c>
      <c r="B742" t="s">
        <v>965</v>
      </c>
      <c r="C742" t="s">
        <v>153</v>
      </c>
      <c r="D742" s="1">
        <v>1</v>
      </c>
      <c r="E742" s="2">
        <v>25</v>
      </c>
      <c r="F742" s="2">
        <v>25</v>
      </c>
      <c r="G742" t="s">
        <v>967</v>
      </c>
      <c r="H742">
        <f ca="1">IF(25&lt;&gt;25,0,0)</f>
        <v>0</v>
      </c>
      <c r="I742" t="s">
        <v>14</v>
      </c>
      <c r="J742" t="s">
        <v>14</v>
      </c>
    </row>
    <row r="743" spans="1:10">
      <c r="A743" t="s">
        <v>979</v>
      </c>
      <c r="B743" t="s">
        <v>965</v>
      </c>
      <c r="C743" t="s">
        <v>139</v>
      </c>
      <c r="D743" s="1">
        <v>20.01</v>
      </c>
      <c r="E743" s="2">
        <v>5.2</v>
      </c>
      <c r="F743" s="2">
        <v>104.05</v>
      </c>
      <c r="G743" t="s">
        <v>967</v>
      </c>
      <c r="H743">
        <f ca="1">IF(104.05&lt;&gt;104.05,0,0)</f>
        <v>0</v>
      </c>
      <c r="I743" t="s">
        <v>14</v>
      </c>
      <c r="J743" t="s">
        <v>14</v>
      </c>
    </row>
    <row r="744" spans="1:10">
      <c r="A744" t="s">
        <v>980</v>
      </c>
      <c r="B744" t="s">
        <v>965</v>
      </c>
      <c r="C744" t="s">
        <v>145</v>
      </c>
      <c r="D744" s="1">
        <v>19.97</v>
      </c>
      <c r="E744" s="2">
        <v>4.3</v>
      </c>
      <c r="F744" s="2">
        <v>85.87</v>
      </c>
      <c r="G744" t="s">
        <v>967</v>
      </c>
      <c r="H744">
        <f ca="1">IF(85.87&lt;&gt;85.87,0,0)</f>
        <v>0</v>
      </c>
      <c r="I744" t="s">
        <v>14</v>
      </c>
      <c r="J744" t="s">
        <v>14</v>
      </c>
    </row>
    <row r="745" spans="1:10">
      <c r="A745" t="s">
        <v>981</v>
      </c>
      <c r="B745" t="s">
        <v>965</v>
      </c>
      <c r="C745" t="s">
        <v>150</v>
      </c>
      <c r="D745" s="1">
        <v>20.01</v>
      </c>
      <c r="E745" s="2">
        <v>4.3</v>
      </c>
      <c r="F745" s="2">
        <v>86.04</v>
      </c>
      <c r="G745" t="s">
        <v>967</v>
      </c>
      <c r="H745">
        <f ca="1">IF(86.04&lt;&gt;86.04,0,0)</f>
        <v>0</v>
      </c>
      <c r="I745" t="s">
        <v>14</v>
      </c>
      <c r="J745" t="s">
        <v>14</v>
      </c>
    </row>
    <row r="746" spans="1:10">
      <c r="A746" t="s">
        <v>982</v>
      </c>
      <c r="B746" t="s">
        <v>965</v>
      </c>
      <c r="C746" t="s">
        <v>153</v>
      </c>
      <c r="D746" s="1">
        <v>20.02</v>
      </c>
      <c r="E746" s="2">
        <v>6.75</v>
      </c>
      <c r="F746" s="2">
        <v>135.14</v>
      </c>
      <c r="G746" t="s">
        <v>967</v>
      </c>
      <c r="H746">
        <f ca="1">IF(135.14&lt;&gt;135.14,0,0)</f>
        <v>0</v>
      </c>
      <c r="I746" t="s">
        <v>14</v>
      </c>
      <c r="J746" t="s">
        <v>14</v>
      </c>
    </row>
    <row r="747" spans="1:10">
      <c r="A747" t="s">
        <v>983</v>
      </c>
      <c r="B747" t="s">
        <v>965</v>
      </c>
      <c r="C747" t="s">
        <v>150</v>
      </c>
      <c r="D747" s="1">
        <v>20.02</v>
      </c>
      <c r="E747" s="2">
        <v>4.3</v>
      </c>
      <c r="F747" s="2">
        <v>86.09</v>
      </c>
      <c r="G747" t="s">
        <v>967</v>
      </c>
      <c r="H747">
        <f ca="1">IF(86.09&lt;&gt;86.09,0,0)</f>
        <v>0</v>
      </c>
      <c r="I747" t="s">
        <v>14</v>
      </c>
      <c r="J747" t="s">
        <v>14</v>
      </c>
    </row>
    <row r="748" spans="1:10">
      <c r="A748" t="s">
        <v>984</v>
      </c>
      <c r="B748" t="s">
        <v>965</v>
      </c>
      <c r="C748" t="s">
        <v>253</v>
      </c>
      <c r="D748" s="1">
        <v>19.98</v>
      </c>
      <c r="E748" s="2">
        <v>4.3</v>
      </c>
      <c r="F748" s="2">
        <v>85.91</v>
      </c>
      <c r="G748" t="s">
        <v>967</v>
      </c>
      <c r="H748">
        <f ca="1">IF(85.91&lt;&gt;85.91,0,0)</f>
        <v>0</v>
      </c>
      <c r="I748" t="s">
        <v>14</v>
      </c>
      <c r="J748" t="s">
        <v>14</v>
      </c>
    </row>
    <row r="749" spans="1:10">
      <c r="A749" t="s">
        <v>985</v>
      </c>
      <c r="B749" t="s">
        <v>965</v>
      </c>
      <c r="C749" t="s">
        <v>262</v>
      </c>
      <c r="D749" s="1">
        <v>20.04</v>
      </c>
      <c r="E749" s="2">
        <v>6.15</v>
      </c>
      <c r="F749" s="2">
        <v>123.25</v>
      </c>
      <c r="G749" t="s">
        <v>967</v>
      </c>
      <c r="H749">
        <f ca="1">IF(123.25&lt;&gt;123.25,0,0)</f>
        <v>0</v>
      </c>
      <c r="I749" t="s">
        <v>14</v>
      </c>
      <c r="J749" t="s">
        <v>14</v>
      </c>
    </row>
    <row r="750" spans="1:10">
      <c r="A750" t="s">
        <v>986</v>
      </c>
      <c r="B750" t="s">
        <v>965</v>
      </c>
      <c r="C750" t="s">
        <v>253</v>
      </c>
      <c r="D750" s="1">
        <v>20.1</v>
      </c>
      <c r="E750" s="2">
        <v>4.3</v>
      </c>
      <c r="F750" s="2">
        <v>86.43</v>
      </c>
      <c r="G750" t="s">
        <v>967</v>
      </c>
      <c r="H750">
        <f ca="1">IF(86.43&lt;&gt;86.43,0,0)</f>
        <v>0</v>
      </c>
      <c r="I750" t="s">
        <v>14</v>
      </c>
      <c r="J750" t="s">
        <v>14</v>
      </c>
    </row>
    <row r="751" spans="1:10">
      <c r="A751" t="s">
        <v>987</v>
      </c>
      <c r="B751" t="s">
        <v>965</v>
      </c>
      <c r="C751" t="s">
        <v>988</v>
      </c>
      <c r="D751" s="1">
        <v>20.05</v>
      </c>
      <c r="E751" s="2">
        <v>8.2</v>
      </c>
      <c r="F751" s="2">
        <v>164.41</v>
      </c>
      <c r="G751" t="s">
        <v>967</v>
      </c>
      <c r="H751">
        <f ca="1">IF(164.41&lt;&gt;164.41,0,0)</f>
        <v>0</v>
      </c>
      <c r="I751" t="s">
        <v>14</v>
      </c>
      <c r="J751" t="s">
        <v>14</v>
      </c>
    </row>
    <row r="752" spans="1:10">
      <c r="A752" t="s">
        <v>989</v>
      </c>
      <c r="B752" t="s">
        <v>965</v>
      </c>
      <c r="C752" t="s">
        <v>145</v>
      </c>
      <c r="D752" s="1">
        <v>20.06</v>
      </c>
      <c r="E752" s="2">
        <v>4.3</v>
      </c>
      <c r="F752" s="2">
        <v>86.26</v>
      </c>
      <c r="G752" t="s">
        <v>967</v>
      </c>
      <c r="H752">
        <f ca="1">IF(86.26&lt;&gt;86.26,0,0)</f>
        <v>0</v>
      </c>
      <c r="I752" t="s">
        <v>14</v>
      </c>
      <c r="J752" t="s">
        <v>14</v>
      </c>
    </row>
    <row r="753" spans="1:10">
      <c r="A753" t="s">
        <v>990</v>
      </c>
      <c r="B753" t="s">
        <v>965</v>
      </c>
      <c r="C753" t="s">
        <v>991</v>
      </c>
      <c r="D753" s="1">
        <v>20.09</v>
      </c>
      <c r="E753" s="2">
        <v>4.9</v>
      </c>
      <c r="F753" s="2">
        <v>98.44</v>
      </c>
      <c r="G753" t="s">
        <v>967</v>
      </c>
      <c r="H753">
        <f ca="1">IF(98.44&lt;&gt;98.44,0,0)</f>
        <v>0</v>
      </c>
      <c r="I753" t="s">
        <v>14</v>
      </c>
      <c r="J753" t="s">
        <v>14</v>
      </c>
    </row>
    <row r="754" spans="1:10">
      <c r="A754" t="s">
        <v>992</v>
      </c>
      <c r="B754" t="s">
        <v>965</v>
      </c>
      <c r="C754" t="s">
        <v>145</v>
      </c>
      <c r="D754" s="1">
        <v>20.05</v>
      </c>
      <c r="E754" s="2">
        <v>4.3</v>
      </c>
      <c r="F754" s="2">
        <v>86.22</v>
      </c>
      <c r="G754" t="s">
        <v>967</v>
      </c>
      <c r="H754">
        <f ca="1">IF(86.22&lt;&gt;86.22,0,0)</f>
        <v>0</v>
      </c>
      <c r="I754" t="s">
        <v>14</v>
      </c>
      <c r="J754" t="s">
        <v>14</v>
      </c>
    </row>
    <row r="755" spans="1:10">
      <c r="A755" t="s">
        <v>993</v>
      </c>
      <c r="B755" t="s">
        <v>965</v>
      </c>
      <c r="C755" t="s">
        <v>139</v>
      </c>
      <c r="D755" s="1">
        <v>20.07</v>
      </c>
      <c r="E755" s="2">
        <v>5.2</v>
      </c>
      <c r="F755" s="2">
        <v>104.36</v>
      </c>
      <c r="G755" t="s">
        <v>967</v>
      </c>
      <c r="H755">
        <f ca="1">IF(104.36&lt;&gt;104.36,0,0)</f>
        <v>0</v>
      </c>
      <c r="I755" t="s">
        <v>14</v>
      </c>
      <c r="J755" t="s">
        <v>14</v>
      </c>
    </row>
    <row r="756" spans="1:10">
      <c r="A756" t="s">
        <v>994</v>
      </c>
      <c r="B756" t="s">
        <v>995</v>
      </c>
      <c r="C756" t="s">
        <v>522</v>
      </c>
      <c r="D756" s="1">
        <v>18.01</v>
      </c>
      <c r="E756" s="2">
        <v>3.95</v>
      </c>
      <c r="F756" s="2">
        <v>71.14</v>
      </c>
      <c r="G756" t="s">
        <v>996</v>
      </c>
      <c r="H756">
        <f ca="1">IF(71.14&lt;&gt;71.14,0,0)</f>
        <v>0</v>
      </c>
      <c r="I756" t="s">
        <v>14</v>
      </c>
      <c r="J756" t="s">
        <v>14</v>
      </c>
    </row>
    <row r="757" spans="1:10">
      <c r="A757" t="s">
        <v>997</v>
      </c>
      <c r="B757" t="s">
        <v>995</v>
      </c>
      <c r="C757" t="s">
        <v>522</v>
      </c>
      <c r="D757" s="1">
        <v>18.04</v>
      </c>
      <c r="E757" s="2">
        <v>3.95</v>
      </c>
      <c r="F757" s="2">
        <v>71.26</v>
      </c>
      <c r="G757" t="s">
        <v>996</v>
      </c>
      <c r="H757">
        <f ca="1">IF(71.26&lt;&gt;71.26,0,0)</f>
        <v>0</v>
      </c>
      <c r="I757" t="s">
        <v>14</v>
      </c>
      <c r="J757" t="s">
        <v>14</v>
      </c>
    </row>
    <row r="758" spans="1:10">
      <c r="A758" t="s">
        <v>998</v>
      </c>
      <c r="B758" t="s">
        <v>995</v>
      </c>
      <c r="C758" t="s">
        <v>612</v>
      </c>
      <c r="D758" s="1">
        <v>18.11</v>
      </c>
      <c r="E758" s="2">
        <v>4.7</v>
      </c>
      <c r="F758" s="2">
        <v>85.12</v>
      </c>
      <c r="G758" t="s">
        <v>996</v>
      </c>
      <c r="H758">
        <f ca="1">IF(85.12&lt;&gt;85.12,0,0)</f>
        <v>0</v>
      </c>
      <c r="I758" t="s">
        <v>14</v>
      </c>
      <c r="J758" t="s">
        <v>14</v>
      </c>
    </row>
    <row r="759" spans="1:10">
      <c r="A759" t="s">
        <v>999</v>
      </c>
      <c r="B759" t="s">
        <v>995</v>
      </c>
      <c r="C759" t="s">
        <v>399</v>
      </c>
      <c r="D759" s="1">
        <v>18</v>
      </c>
      <c r="E759" s="2">
        <v>4.7</v>
      </c>
      <c r="F759" s="2">
        <v>84.6</v>
      </c>
      <c r="G759" t="s">
        <v>996</v>
      </c>
      <c r="H759">
        <f ca="1">IF(84.6&lt;&gt;84.6,0,0)</f>
        <v>0</v>
      </c>
      <c r="I759" t="s">
        <v>14</v>
      </c>
      <c r="J759" t="s">
        <v>14</v>
      </c>
    </row>
    <row r="760" spans="1:10">
      <c r="A760" t="s">
        <v>1000</v>
      </c>
      <c r="B760" t="s">
        <v>995</v>
      </c>
      <c r="C760" t="s">
        <v>399</v>
      </c>
      <c r="D760" s="1">
        <v>18.04</v>
      </c>
      <c r="E760" s="2">
        <v>4.7</v>
      </c>
      <c r="F760" s="2">
        <v>84.79</v>
      </c>
      <c r="G760" t="s">
        <v>996</v>
      </c>
      <c r="H760">
        <f ca="1">IF(84.79&lt;&gt;84.79,0,0)</f>
        <v>0</v>
      </c>
      <c r="I760" t="s">
        <v>14</v>
      </c>
      <c r="J760" t="s">
        <v>14</v>
      </c>
    </row>
    <row r="761" spans="1:10">
      <c r="A761" t="s">
        <v>1001</v>
      </c>
      <c r="B761" t="s">
        <v>995</v>
      </c>
      <c r="C761" t="s">
        <v>399</v>
      </c>
      <c r="D761" s="1">
        <v>17.93</v>
      </c>
      <c r="E761" s="2">
        <v>4.7</v>
      </c>
      <c r="F761" s="2">
        <v>84.27</v>
      </c>
      <c r="G761" t="s">
        <v>996</v>
      </c>
      <c r="H761">
        <f ca="1">IF(84.27&lt;&gt;84.27,0,0)</f>
        <v>0</v>
      </c>
      <c r="I761" t="s">
        <v>14</v>
      </c>
      <c r="J761" t="s">
        <v>14</v>
      </c>
    </row>
    <row r="762" spans="1:10">
      <c r="A762" t="s">
        <v>1002</v>
      </c>
      <c r="B762" t="s">
        <v>995</v>
      </c>
      <c r="C762" t="s">
        <v>673</v>
      </c>
      <c r="D762" s="1">
        <v>18.09</v>
      </c>
      <c r="E762" s="2">
        <v>4.7</v>
      </c>
      <c r="F762" s="2">
        <v>85.02</v>
      </c>
      <c r="G762" t="s">
        <v>996</v>
      </c>
      <c r="H762">
        <f ca="1">IF(85.02&lt;&gt;85.02,0,0)</f>
        <v>0</v>
      </c>
      <c r="I762" t="s">
        <v>14</v>
      </c>
      <c r="J762" t="s">
        <v>14</v>
      </c>
    </row>
    <row r="763" spans="1:10">
      <c r="A763" t="s">
        <v>1003</v>
      </c>
      <c r="B763" t="s">
        <v>995</v>
      </c>
      <c r="C763" t="s">
        <v>399</v>
      </c>
      <c r="D763" s="1">
        <v>18</v>
      </c>
      <c r="E763" s="2">
        <v>4.7</v>
      </c>
      <c r="F763" s="2">
        <v>84.6</v>
      </c>
      <c r="G763" t="s">
        <v>996</v>
      </c>
      <c r="H763">
        <f ca="1">IF(84.6&lt;&gt;84.6,0,0)</f>
        <v>0</v>
      </c>
      <c r="I763" t="s">
        <v>14</v>
      </c>
      <c r="J763" t="s">
        <v>14</v>
      </c>
    </row>
    <row r="764" spans="1:10">
      <c r="A764" t="s">
        <v>1004</v>
      </c>
      <c r="B764" t="s">
        <v>995</v>
      </c>
      <c r="C764" t="s">
        <v>396</v>
      </c>
      <c r="D764" s="1">
        <v>17.98</v>
      </c>
      <c r="E764" s="2">
        <v>5.2</v>
      </c>
      <c r="F764" s="2">
        <v>93.5</v>
      </c>
      <c r="G764" t="s">
        <v>996</v>
      </c>
      <c r="H764">
        <f ca="1">IF(93.5&lt;&gt;93.5,0,0)</f>
        <v>0</v>
      </c>
      <c r="I764" t="s">
        <v>14</v>
      </c>
      <c r="J764" t="s">
        <v>14</v>
      </c>
    </row>
    <row r="765" spans="1:10">
      <c r="A765" t="s">
        <v>1005</v>
      </c>
      <c r="B765" t="s">
        <v>995</v>
      </c>
      <c r="C765" t="s">
        <v>478</v>
      </c>
      <c r="D765" s="1">
        <v>18.03</v>
      </c>
      <c r="E765" s="2">
        <v>4.7</v>
      </c>
      <c r="F765" s="2">
        <v>84.74</v>
      </c>
      <c r="G765" t="s">
        <v>996</v>
      </c>
      <c r="H765">
        <f ca="1">IF(84.74&lt;&gt;84.74,0,0)</f>
        <v>0</v>
      </c>
      <c r="I765" t="s">
        <v>14</v>
      </c>
      <c r="J765" t="s">
        <v>14</v>
      </c>
    </row>
    <row r="766" spans="1:10">
      <c r="A766" t="s">
        <v>1006</v>
      </c>
      <c r="B766" t="s">
        <v>995</v>
      </c>
      <c r="C766" t="s">
        <v>399</v>
      </c>
      <c r="D766" s="1">
        <v>18.06</v>
      </c>
      <c r="E766" s="2">
        <v>4.7</v>
      </c>
      <c r="F766" s="2">
        <v>84.88</v>
      </c>
      <c r="G766" t="s">
        <v>996</v>
      </c>
      <c r="H766">
        <f ca="1">IF(84.88&lt;&gt;84.88,0,0)</f>
        <v>0</v>
      </c>
      <c r="I766" t="s">
        <v>14</v>
      </c>
      <c r="J766" t="s">
        <v>14</v>
      </c>
    </row>
    <row r="767" spans="1:10">
      <c r="A767" t="s">
        <v>1007</v>
      </c>
      <c r="B767" t="s">
        <v>995</v>
      </c>
      <c r="C767" t="s">
        <v>1008</v>
      </c>
      <c r="D767" s="1">
        <v>18.06</v>
      </c>
      <c r="E767" s="2">
        <v>4.7</v>
      </c>
      <c r="F767" s="2">
        <v>84.88</v>
      </c>
      <c r="G767" t="s">
        <v>996</v>
      </c>
      <c r="H767">
        <f ca="1">IF(84.88&lt;&gt;84.88,0,0)</f>
        <v>0</v>
      </c>
      <c r="I767" t="s">
        <v>14</v>
      </c>
      <c r="J767" t="s">
        <v>14</v>
      </c>
    </row>
    <row r="768" spans="1:10">
      <c r="A768" t="s">
        <v>1009</v>
      </c>
      <c r="B768" t="s">
        <v>995</v>
      </c>
      <c r="C768" t="s">
        <v>478</v>
      </c>
      <c r="D768" s="1">
        <v>18.1</v>
      </c>
      <c r="E768" s="2">
        <v>4.7</v>
      </c>
      <c r="F768" s="2">
        <v>85.07</v>
      </c>
      <c r="G768" t="s">
        <v>996</v>
      </c>
      <c r="H768">
        <f ca="1">IF(85.07&lt;&gt;85.07,0,0)</f>
        <v>0</v>
      </c>
      <c r="I768" t="s">
        <v>14</v>
      </c>
      <c r="J768" t="s">
        <v>14</v>
      </c>
    </row>
    <row r="769" spans="1:10">
      <c r="A769" t="s">
        <v>1010</v>
      </c>
      <c r="B769" t="s">
        <v>995</v>
      </c>
      <c r="C769" t="s">
        <v>425</v>
      </c>
      <c r="D769" s="1">
        <v>18.28</v>
      </c>
      <c r="E769" s="2">
        <v>3.45</v>
      </c>
      <c r="F769" s="2">
        <v>63.07</v>
      </c>
      <c r="G769" t="s">
        <v>996</v>
      </c>
      <c r="H769">
        <f ca="1">IF(63.07&lt;&gt;63.07,0,0)</f>
        <v>0</v>
      </c>
      <c r="I769" t="s">
        <v>14</v>
      </c>
      <c r="J769" t="s">
        <v>14</v>
      </c>
    </row>
    <row r="770" spans="1:10">
      <c r="A770" t="s">
        <v>1011</v>
      </c>
      <c r="B770" t="s">
        <v>995</v>
      </c>
      <c r="C770" t="s">
        <v>423</v>
      </c>
      <c r="D770" s="1">
        <v>18.18</v>
      </c>
      <c r="E770" s="2">
        <v>3.1</v>
      </c>
      <c r="F770" s="2">
        <v>56.36</v>
      </c>
      <c r="G770" t="s">
        <v>996</v>
      </c>
      <c r="H770">
        <f ca="1">IF(56.36&lt;&gt;56.36,0,0)</f>
        <v>0</v>
      </c>
      <c r="I770" t="s">
        <v>14</v>
      </c>
      <c r="J770" t="s">
        <v>14</v>
      </c>
    </row>
    <row r="771" spans="1:10">
      <c r="A771" t="s">
        <v>1012</v>
      </c>
      <c r="B771" t="s">
        <v>995</v>
      </c>
      <c r="C771" t="s">
        <v>403</v>
      </c>
      <c r="D771" s="1">
        <v>18.15</v>
      </c>
      <c r="E771" s="2">
        <v>3.95</v>
      </c>
      <c r="F771" s="2">
        <v>71.69</v>
      </c>
      <c r="G771" t="s">
        <v>996</v>
      </c>
      <c r="H771">
        <f ca="1">IF(71.69&lt;&gt;71.69,0,0)</f>
        <v>0</v>
      </c>
      <c r="I771" t="s">
        <v>14</v>
      </c>
      <c r="J771" t="s">
        <v>14</v>
      </c>
    </row>
    <row r="772" spans="1:10">
      <c r="A772" t="s">
        <v>1013</v>
      </c>
      <c r="B772" t="s">
        <v>995</v>
      </c>
      <c r="C772" t="s">
        <v>411</v>
      </c>
      <c r="D772" s="1">
        <v>18.13</v>
      </c>
      <c r="E772" s="2">
        <v>4.3</v>
      </c>
      <c r="F772" s="2">
        <v>77.96</v>
      </c>
      <c r="G772" t="s">
        <v>996</v>
      </c>
      <c r="H772">
        <f ca="1">IF(77.96&lt;&gt;77.96,0,0)</f>
        <v>0</v>
      </c>
      <c r="I772" t="s">
        <v>14</v>
      </c>
      <c r="J772" t="s">
        <v>14</v>
      </c>
    </row>
    <row r="773" spans="1:10">
      <c r="A773" t="s">
        <v>1014</v>
      </c>
      <c r="B773" t="s">
        <v>995</v>
      </c>
      <c r="C773" t="s">
        <v>411</v>
      </c>
      <c r="D773" s="1">
        <v>18.1</v>
      </c>
      <c r="E773" s="2">
        <v>4.3</v>
      </c>
      <c r="F773" s="2">
        <v>77.83</v>
      </c>
      <c r="G773" t="s">
        <v>996</v>
      </c>
      <c r="H773">
        <f ca="1">IF(77.83&lt;&gt;77.83,0,0)</f>
        <v>0</v>
      </c>
      <c r="I773" t="s">
        <v>14</v>
      </c>
      <c r="J773" t="s">
        <v>14</v>
      </c>
    </row>
    <row r="774" spans="1:10">
      <c r="A774" t="s">
        <v>1015</v>
      </c>
      <c r="B774" t="s">
        <v>995</v>
      </c>
      <c r="C774" t="s">
        <v>411</v>
      </c>
      <c r="D774" s="1">
        <v>18.12</v>
      </c>
      <c r="E774" s="2">
        <v>4.3</v>
      </c>
      <c r="F774" s="2">
        <v>77.92</v>
      </c>
      <c r="G774" t="s">
        <v>996</v>
      </c>
      <c r="H774">
        <f ca="1">IF(77.92&lt;&gt;77.92,0,0)</f>
        <v>0</v>
      </c>
      <c r="I774" t="s">
        <v>14</v>
      </c>
      <c r="J774" t="s">
        <v>14</v>
      </c>
    </row>
    <row r="775" spans="1:10">
      <c r="A775" t="s">
        <v>1016</v>
      </c>
      <c r="B775" t="s">
        <v>995</v>
      </c>
      <c r="C775" t="s">
        <v>411</v>
      </c>
      <c r="D775" s="1">
        <v>18.24</v>
      </c>
      <c r="E775" s="2">
        <v>4.3</v>
      </c>
      <c r="F775" s="2">
        <v>78.43</v>
      </c>
      <c r="G775" t="s">
        <v>996</v>
      </c>
      <c r="H775">
        <f ca="1">IF(78.43&lt;&gt;78.43,0,0)</f>
        <v>0</v>
      </c>
      <c r="I775" t="s">
        <v>14</v>
      </c>
      <c r="J775" t="s">
        <v>14</v>
      </c>
    </row>
    <row r="776" spans="1:10">
      <c r="A776" t="s">
        <v>1017</v>
      </c>
      <c r="B776" t="s">
        <v>1018</v>
      </c>
      <c r="C776" t="s">
        <v>1019</v>
      </c>
      <c r="D776" s="1">
        <v>24.08</v>
      </c>
      <c r="E776" s="2">
        <v>5.95</v>
      </c>
      <c r="F776" s="2">
        <v>143.28</v>
      </c>
      <c r="G776" t="s">
        <v>1020</v>
      </c>
      <c r="H776">
        <f ca="1">IF(143.28&lt;&gt;143.28,0,0)</f>
        <v>0</v>
      </c>
      <c r="I776" t="s">
        <v>14</v>
      </c>
      <c r="J776" t="s">
        <v>14</v>
      </c>
    </row>
    <row r="777" spans="1:10">
      <c r="A777" t="s">
        <v>1021</v>
      </c>
      <c r="B777" t="s">
        <v>1018</v>
      </c>
      <c r="C777" t="s">
        <v>1022</v>
      </c>
      <c r="D777" s="1">
        <v>24.07</v>
      </c>
      <c r="E777" s="2">
        <v>4.3</v>
      </c>
      <c r="F777" s="2">
        <v>103.5</v>
      </c>
      <c r="G777" t="s">
        <v>1020</v>
      </c>
      <c r="H777">
        <f ca="1">IF(103.5&lt;&gt;103.5,0,0)</f>
        <v>0</v>
      </c>
      <c r="I777" t="s">
        <v>14</v>
      </c>
      <c r="J777" t="s">
        <v>14</v>
      </c>
    </row>
    <row r="778" spans="1:10">
      <c r="A778" t="s">
        <v>1023</v>
      </c>
      <c r="B778" t="s">
        <v>1018</v>
      </c>
      <c r="C778" t="s">
        <v>1024</v>
      </c>
      <c r="D778" s="1">
        <v>24.04</v>
      </c>
      <c r="E778" s="2">
        <v>3.95</v>
      </c>
      <c r="F778" s="2">
        <v>94.96</v>
      </c>
      <c r="G778" t="s">
        <v>1020</v>
      </c>
      <c r="H778">
        <f ca="1">IF(94.96&lt;&gt;94.96,0,0)</f>
        <v>0</v>
      </c>
      <c r="I778" t="s">
        <v>14</v>
      </c>
      <c r="J778" t="s">
        <v>14</v>
      </c>
    </row>
    <row r="779" spans="1:10">
      <c r="A779" t="s">
        <v>1025</v>
      </c>
      <c r="B779" t="s">
        <v>1018</v>
      </c>
      <c r="C779" t="s">
        <v>1026</v>
      </c>
      <c r="D779" s="1">
        <v>23.96</v>
      </c>
      <c r="E779" s="2">
        <v>4.3</v>
      </c>
      <c r="F779" s="2">
        <v>103.03</v>
      </c>
      <c r="G779" t="s">
        <v>1020</v>
      </c>
      <c r="H779">
        <f ca="1">IF(103.03&lt;&gt;103.03,0,0)</f>
        <v>0</v>
      </c>
      <c r="I779" t="s">
        <v>14</v>
      </c>
      <c r="J779" t="s">
        <v>14</v>
      </c>
    </row>
    <row r="780" spans="1:10">
      <c r="A780" t="s">
        <v>1027</v>
      </c>
      <c r="B780" t="s">
        <v>1018</v>
      </c>
      <c r="C780" t="s">
        <v>1028</v>
      </c>
      <c r="D780" s="1">
        <v>23.98</v>
      </c>
      <c r="E780" s="2">
        <v>8.5</v>
      </c>
      <c r="F780" s="2">
        <v>203.83</v>
      </c>
      <c r="G780" t="s">
        <v>1020</v>
      </c>
      <c r="H780">
        <f ca="1">IF(203.83&lt;&gt;203.83,0,0)</f>
        <v>0</v>
      </c>
      <c r="I780" t="s">
        <v>14</v>
      </c>
      <c r="J780" t="s">
        <v>14</v>
      </c>
    </row>
    <row r="781" spans="1:10">
      <c r="A781" t="s">
        <v>1029</v>
      </c>
      <c r="B781" t="s">
        <v>1018</v>
      </c>
      <c r="C781" t="s">
        <v>1030</v>
      </c>
      <c r="D781" s="1">
        <v>24.12</v>
      </c>
      <c r="E781" s="2">
        <v>3.45</v>
      </c>
      <c r="F781" s="2">
        <v>83.21</v>
      </c>
      <c r="G781" t="s">
        <v>1020</v>
      </c>
      <c r="H781">
        <f ca="1">IF(83.21&lt;&gt;83.21,0,0)</f>
        <v>0</v>
      </c>
      <c r="I781" t="s">
        <v>14</v>
      </c>
      <c r="J781" t="s">
        <v>14</v>
      </c>
    </row>
    <row r="782" spans="1:10">
      <c r="A782" t="s">
        <v>1031</v>
      </c>
      <c r="B782" t="s">
        <v>1018</v>
      </c>
      <c r="C782" t="s">
        <v>1032</v>
      </c>
      <c r="D782" s="1">
        <v>23.98</v>
      </c>
      <c r="E782" s="2">
        <v>4.9</v>
      </c>
      <c r="F782" s="2">
        <v>117.5</v>
      </c>
      <c r="G782" t="s">
        <v>1020</v>
      </c>
      <c r="H782">
        <f ca="1">IF(117.5&lt;&gt;117.5,0,0)</f>
        <v>0</v>
      </c>
      <c r="I782" t="s">
        <v>14</v>
      </c>
      <c r="J782" t="s">
        <v>14</v>
      </c>
    </row>
    <row r="783" spans="1:10">
      <c r="A783" t="s">
        <v>1033</v>
      </c>
      <c r="B783" t="s">
        <v>1018</v>
      </c>
      <c r="C783" t="s">
        <v>1034</v>
      </c>
      <c r="D783" s="1">
        <v>23.92</v>
      </c>
      <c r="E783" s="2">
        <v>4.15</v>
      </c>
      <c r="F783" s="2">
        <v>99.27</v>
      </c>
      <c r="G783" t="s">
        <v>1020</v>
      </c>
      <c r="H783">
        <f ca="1">IF(99.27&lt;&gt;99.27,0,0)</f>
        <v>0</v>
      </c>
      <c r="I783" t="s">
        <v>14</v>
      </c>
      <c r="J783" t="s">
        <v>14</v>
      </c>
    </row>
    <row r="784" spans="1:10">
      <c r="A784" t="s">
        <v>1035</v>
      </c>
      <c r="B784" t="s">
        <v>1018</v>
      </c>
      <c r="C784" t="s">
        <v>1036</v>
      </c>
      <c r="D784" s="1">
        <v>24.06</v>
      </c>
      <c r="E784" s="2">
        <v>6.85</v>
      </c>
      <c r="F784" s="2">
        <v>164.81</v>
      </c>
      <c r="G784" t="s">
        <v>1020</v>
      </c>
      <c r="H784">
        <f ca="1">IF(164.81&lt;&gt;164.81,0,0)</f>
        <v>0</v>
      </c>
      <c r="I784" t="s">
        <v>14</v>
      </c>
      <c r="J784" t="s">
        <v>14</v>
      </c>
    </row>
    <row r="785" spans="1:10">
      <c r="A785" t="s">
        <v>1037</v>
      </c>
      <c r="B785" t="s">
        <v>1018</v>
      </c>
      <c r="C785" t="s">
        <v>1038</v>
      </c>
      <c r="D785" s="1">
        <v>24.03</v>
      </c>
      <c r="E785" s="2">
        <v>3.95</v>
      </c>
      <c r="F785" s="2">
        <v>94.92</v>
      </c>
      <c r="G785" t="s">
        <v>1020</v>
      </c>
      <c r="H785">
        <f ca="1">IF(94.92&lt;&gt;94.92,0,0)</f>
        <v>0</v>
      </c>
      <c r="I785" t="s">
        <v>14</v>
      </c>
      <c r="J785" t="s">
        <v>14</v>
      </c>
    </row>
    <row r="786" spans="1:10">
      <c r="A786" t="s">
        <v>1039</v>
      </c>
      <c r="B786" t="s">
        <v>1018</v>
      </c>
      <c r="C786" t="s">
        <v>1040</v>
      </c>
      <c r="D786" s="1">
        <v>24.01</v>
      </c>
      <c r="E786" s="2">
        <v>6.15</v>
      </c>
      <c r="F786" s="2">
        <v>147.66</v>
      </c>
      <c r="G786" t="s">
        <v>1020</v>
      </c>
      <c r="H786">
        <f ca="1">IF(147.66&lt;&gt;147.66,0,0)</f>
        <v>0</v>
      </c>
      <c r="I786" t="s">
        <v>14</v>
      </c>
      <c r="J786" t="s">
        <v>14</v>
      </c>
    </row>
    <row r="787" spans="1:10">
      <c r="A787" t="s">
        <v>1041</v>
      </c>
      <c r="B787" t="s">
        <v>1018</v>
      </c>
      <c r="C787" t="s">
        <v>1042</v>
      </c>
      <c r="D787" s="1">
        <v>23.99</v>
      </c>
      <c r="E787" s="2">
        <v>5.2</v>
      </c>
      <c r="F787" s="2">
        <v>124.75</v>
      </c>
      <c r="G787" t="s">
        <v>1020</v>
      </c>
      <c r="H787">
        <f ca="1">IF(124.75&lt;&gt;124.75,0,0)</f>
        <v>0</v>
      </c>
      <c r="I787" t="s">
        <v>14</v>
      </c>
      <c r="J787" t="s">
        <v>14</v>
      </c>
    </row>
    <row r="788" spans="1:10">
      <c r="A788" t="s">
        <v>1043</v>
      </c>
      <c r="B788" t="s">
        <v>1018</v>
      </c>
      <c r="C788" t="s">
        <v>1044</v>
      </c>
      <c r="D788" s="1">
        <v>23.98</v>
      </c>
      <c r="E788" s="2">
        <v>5.7</v>
      </c>
      <c r="F788" s="2">
        <v>136.69</v>
      </c>
      <c r="G788" t="s">
        <v>1020</v>
      </c>
      <c r="H788">
        <f ca="1">IF(136.69&lt;&gt;136.69,0,0)</f>
        <v>0</v>
      </c>
      <c r="I788" t="s">
        <v>14</v>
      </c>
      <c r="J788" t="s">
        <v>14</v>
      </c>
    </row>
    <row r="789" spans="1:10">
      <c r="A789" t="s">
        <v>1045</v>
      </c>
      <c r="B789" t="s">
        <v>1018</v>
      </c>
      <c r="C789" t="s">
        <v>1034</v>
      </c>
      <c r="D789" s="1">
        <v>24.02</v>
      </c>
      <c r="E789" s="2">
        <v>4.15</v>
      </c>
      <c r="F789" s="2">
        <v>99.68</v>
      </c>
      <c r="G789" t="s">
        <v>1020</v>
      </c>
      <c r="H789">
        <f ca="1">IF(99.68&lt;&gt;99.68,0,0)</f>
        <v>0</v>
      </c>
      <c r="I789" t="s">
        <v>14</v>
      </c>
      <c r="J789" t="s">
        <v>14</v>
      </c>
    </row>
    <row r="790" spans="1:10">
      <c r="A790" t="s">
        <v>1046</v>
      </c>
      <c r="B790" t="s">
        <v>1018</v>
      </c>
      <c r="C790" t="s">
        <v>1032</v>
      </c>
      <c r="D790" s="1">
        <v>24.01</v>
      </c>
      <c r="E790" s="2">
        <v>4.9</v>
      </c>
      <c r="F790" s="2">
        <v>117.65</v>
      </c>
      <c r="G790" t="s">
        <v>1020</v>
      </c>
      <c r="H790">
        <f ca="1">IF(117.65&lt;&gt;117.65,0,0)</f>
        <v>0</v>
      </c>
      <c r="I790" t="s">
        <v>14</v>
      </c>
      <c r="J790" t="s">
        <v>14</v>
      </c>
    </row>
    <row r="791" spans="1:10">
      <c r="A791" t="s">
        <v>1047</v>
      </c>
      <c r="B791" t="s">
        <v>1018</v>
      </c>
      <c r="C791" t="s">
        <v>1048</v>
      </c>
      <c r="D791" s="1">
        <v>24.15</v>
      </c>
      <c r="E791" s="2">
        <v>5.95</v>
      </c>
      <c r="F791" s="2">
        <v>143.69</v>
      </c>
      <c r="G791" t="s">
        <v>1020</v>
      </c>
      <c r="H791">
        <f ca="1">IF(143.69&lt;&gt;143.69,0,0)</f>
        <v>0</v>
      </c>
      <c r="I791" t="s">
        <v>14</v>
      </c>
      <c r="J791" t="s">
        <v>14</v>
      </c>
    </row>
    <row r="792" spans="1:10">
      <c r="A792" t="s">
        <v>1049</v>
      </c>
      <c r="B792" t="s">
        <v>1018</v>
      </c>
      <c r="C792" t="s">
        <v>1050</v>
      </c>
      <c r="D792" s="1">
        <v>23.99</v>
      </c>
      <c r="E792" s="2">
        <v>4.9</v>
      </c>
      <c r="F792" s="2">
        <v>117.55</v>
      </c>
      <c r="G792" t="s">
        <v>1020</v>
      </c>
      <c r="H792">
        <f ca="1">IF(117.55&lt;&gt;117.55,0,0)</f>
        <v>0</v>
      </c>
      <c r="I792" t="s">
        <v>14</v>
      </c>
      <c r="J792" t="s">
        <v>14</v>
      </c>
    </row>
    <row r="793" spans="1:10">
      <c r="A793" t="s">
        <v>1051</v>
      </c>
      <c r="B793" t="s">
        <v>1018</v>
      </c>
      <c r="C793" t="s">
        <v>1042</v>
      </c>
      <c r="D793" s="1">
        <v>23.95</v>
      </c>
      <c r="E793" s="2">
        <v>5.2</v>
      </c>
      <c r="F793" s="2">
        <v>124.54</v>
      </c>
      <c r="G793" t="s">
        <v>1020</v>
      </c>
      <c r="H793">
        <f ca="1">IF(124.54&lt;&gt;124.54,0,0)</f>
        <v>0</v>
      </c>
      <c r="I793" t="s">
        <v>14</v>
      </c>
      <c r="J793" t="s">
        <v>14</v>
      </c>
    </row>
    <row r="794" spans="1:10">
      <c r="A794" t="s">
        <v>1052</v>
      </c>
      <c r="B794" t="s">
        <v>1018</v>
      </c>
      <c r="C794" t="s">
        <v>1053</v>
      </c>
      <c r="D794" s="1">
        <v>23.98</v>
      </c>
      <c r="E794" s="2">
        <v>4.15</v>
      </c>
      <c r="F794" s="2">
        <v>99.52</v>
      </c>
      <c r="G794" t="s">
        <v>1020</v>
      </c>
      <c r="H794">
        <f ca="1">IF(99.52&lt;&gt;99.52,0,0)</f>
        <v>0</v>
      </c>
      <c r="I794" t="s">
        <v>14</v>
      </c>
      <c r="J794" t="s">
        <v>14</v>
      </c>
    </row>
    <row r="795" spans="1:10">
      <c r="A795" t="s">
        <v>1054</v>
      </c>
      <c r="B795" t="s">
        <v>1018</v>
      </c>
      <c r="C795" t="s">
        <v>1050</v>
      </c>
      <c r="D795" s="1">
        <v>24.06</v>
      </c>
      <c r="E795" s="2">
        <v>4.9</v>
      </c>
      <c r="F795" s="2">
        <v>117.89</v>
      </c>
      <c r="G795" t="s">
        <v>1020</v>
      </c>
      <c r="H795">
        <f ca="1">IF(117.89&lt;&gt;117.89,0,0)</f>
        <v>0</v>
      </c>
      <c r="I795" t="s">
        <v>14</v>
      </c>
      <c r="J795" t="s">
        <v>14</v>
      </c>
    </row>
    <row r="796" spans="1:10">
      <c r="A796" t="s">
        <v>1055</v>
      </c>
      <c r="B796" t="s">
        <v>1018</v>
      </c>
      <c r="C796" t="s">
        <v>1056</v>
      </c>
      <c r="D796" s="1">
        <v>24</v>
      </c>
      <c r="E796" s="2">
        <v>4.15</v>
      </c>
      <c r="F796" s="2">
        <v>99.6</v>
      </c>
      <c r="G796" t="s">
        <v>1020</v>
      </c>
      <c r="H796">
        <f ca="1">IF(99.6&lt;&gt;99.6,0,0)</f>
        <v>0</v>
      </c>
      <c r="I796" t="s">
        <v>14</v>
      </c>
      <c r="J796" t="s">
        <v>14</v>
      </c>
    </row>
    <row r="797" spans="1:10">
      <c r="A797" t="s">
        <v>1057</v>
      </c>
      <c r="B797" t="s">
        <v>1018</v>
      </c>
      <c r="C797" t="s">
        <v>1058</v>
      </c>
      <c r="D797" s="1">
        <v>23.98</v>
      </c>
      <c r="E797" s="2">
        <v>4.3</v>
      </c>
      <c r="F797" s="2">
        <v>103.11</v>
      </c>
      <c r="G797" t="s">
        <v>1020</v>
      </c>
      <c r="H797">
        <f ca="1">IF(103.11&lt;&gt;103.11,0,0)</f>
        <v>0</v>
      </c>
      <c r="I797" t="s">
        <v>14</v>
      </c>
      <c r="J797" t="s">
        <v>14</v>
      </c>
    </row>
    <row r="798" spans="1:10">
      <c r="A798" t="s">
        <v>1059</v>
      </c>
      <c r="B798" t="s">
        <v>1018</v>
      </c>
      <c r="C798" t="s">
        <v>1058</v>
      </c>
      <c r="D798" s="1">
        <v>23.93</v>
      </c>
      <c r="E798" s="2">
        <v>4.3</v>
      </c>
      <c r="F798" s="2">
        <v>102.9</v>
      </c>
      <c r="G798" t="s">
        <v>1020</v>
      </c>
      <c r="H798">
        <f ca="1">IF(102.9&lt;&gt;102.9,0,0)</f>
        <v>0</v>
      </c>
      <c r="I798" t="s">
        <v>14</v>
      </c>
      <c r="J798" t="s">
        <v>14</v>
      </c>
    </row>
    <row r="799" spans="1:10">
      <c r="A799" t="s">
        <v>1060</v>
      </c>
      <c r="B799" t="s">
        <v>1018</v>
      </c>
      <c r="C799" t="s">
        <v>1061</v>
      </c>
      <c r="D799" s="1">
        <v>24.03</v>
      </c>
      <c r="E799" s="2">
        <v>5.45</v>
      </c>
      <c r="F799" s="2">
        <v>130.96</v>
      </c>
      <c r="G799" t="s">
        <v>1020</v>
      </c>
      <c r="H799">
        <f ca="1">IF(130.96&lt;&gt;130.96,0,0)</f>
        <v>0</v>
      </c>
      <c r="I799" t="s">
        <v>14</v>
      </c>
      <c r="J799" t="s">
        <v>14</v>
      </c>
    </row>
    <row r="800" spans="1:10">
      <c r="A800" t="s">
        <v>1062</v>
      </c>
      <c r="B800" t="s">
        <v>1018</v>
      </c>
      <c r="C800" t="s">
        <v>1042</v>
      </c>
      <c r="D800" s="1">
        <v>23.89</v>
      </c>
      <c r="E800" s="2">
        <v>5.2</v>
      </c>
      <c r="F800" s="2">
        <v>124.23</v>
      </c>
      <c r="G800" t="s">
        <v>1020</v>
      </c>
      <c r="H800">
        <f ca="1">IF(124.23&lt;&gt;124.23,0,0)</f>
        <v>0</v>
      </c>
      <c r="I800" t="s">
        <v>14</v>
      </c>
      <c r="J800" t="s">
        <v>14</v>
      </c>
    </row>
    <row r="801" spans="1:10">
      <c r="A801" t="s">
        <v>1063</v>
      </c>
      <c r="B801" t="s">
        <v>1018</v>
      </c>
      <c r="C801" t="s">
        <v>1042</v>
      </c>
      <c r="D801" s="1">
        <v>23.98</v>
      </c>
      <c r="E801" s="2">
        <v>5.2</v>
      </c>
      <c r="F801" s="2">
        <v>124.7</v>
      </c>
      <c r="G801" t="s">
        <v>1020</v>
      </c>
      <c r="H801">
        <f ca="1">IF(124.7&lt;&gt;124.7,0,0)</f>
        <v>0</v>
      </c>
      <c r="I801" t="s">
        <v>14</v>
      </c>
      <c r="J801" t="s">
        <v>14</v>
      </c>
    </row>
    <row r="802" spans="1:10">
      <c r="A802" t="s">
        <v>1064</v>
      </c>
      <c r="B802" t="s">
        <v>1018</v>
      </c>
      <c r="C802" t="s">
        <v>1053</v>
      </c>
      <c r="D802" s="1">
        <v>24.12</v>
      </c>
      <c r="E802" s="2">
        <v>4.15</v>
      </c>
      <c r="F802" s="2">
        <v>100.1</v>
      </c>
      <c r="G802" t="s">
        <v>1020</v>
      </c>
      <c r="H802">
        <f ca="1">IF(100.1&lt;&gt;100.1,0,0)</f>
        <v>0</v>
      </c>
      <c r="I802" t="s">
        <v>14</v>
      </c>
      <c r="J802" t="s">
        <v>14</v>
      </c>
    </row>
    <row r="803" spans="1:10">
      <c r="A803" t="s">
        <v>1065</v>
      </c>
      <c r="B803" t="s">
        <v>1018</v>
      </c>
      <c r="C803" t="s">
        <v>1066</v>
      </c>
      <c r="D803" s="1">
        <v>23.95</v>
      </c>
      <c r="E803" s="2">
        <v>5.2</v>
      </c>
      <c r="F803" s="2">
        <v>124.54</v>
      </c>
      <c r="G803" t="s">
        <v>1020</v>
      </c>
      <c r="H803">
        <f ca="1">IF(124.54&lt;&gt;124.54,0,0)</f>
        <v>0</v>
      </c>
      <c r="I803" t="s">
        <v>14</v>
      </c>
      <c r="J803" t="s">
        <v>14</v>
      </c>
    </row>
    <row r="804" spans="1:10">
      <c r="A804" t="s">
        <v>1067</v>
      </c>
      <c r="B804" t="s">
        <v>1018</v>
      </c>
      <c r="C804" t="s">
        <v>1068</v>
      </c>
      <c r="D804" s="1">
        <v>24</v>
      </c>
      <c r="E804" s="2">
        <v>4.15</v>
      </c>
      <c r="F804" s="2">
        <v>99.6</v>
      </c>
      <c r="G804" t="s">
        <v>1020</v>
      </c>
      <c r="H804">
        <f ca="1">IF(99.6&lt;&gt;99.6,0,0)</f>
        <v>0</v>
      </c>
      <c r="I804" t="s">
        <v>14</v>
      </c>
      <c r="J804" t="s">
        <v>14</v>
      </c>
    </row>
    <row r="805" spans="1:10">
      <c r="A805" t="s">
        <v>1069</v>
      </c>
      <c r="B805" t="s">
        <v>1018</v>
      </c>
      <c r="C805" t="s">
        <v>1070</v>
      </c>
      <c r="D805" s="1">
        <v>23.96</v>
      </c>
      <c r="E805" s="2">
        <v>4.9</v>
      </c>
      <c r="F805" s="2">
        <v>117.4</v>
      </c>
      <c r="G805" t="s">
        <v>1020</v>
      </c>
      <c r="H805">
        <f ca="1">IF(117.4&lt;&gt;117.4,0,0)</f>
        <v>0</v>
      </c>
      <c r="I805" t="s">
        <v>14</v>
      </c>
      <c r="J805" t="s">
        <v>14</v>
      </c>
    </row>
    <row r="806" spans="1:10">
      <c r="A806" t="s">
        <v>1071</v>
      </c>
      <c r="B806" t="s">
        <v>1018</v>
      </c>
      <c r="C806" t="s">
        <v>1042</v>
      </c>
      <c r="D806" s="1">
        <v>24</v>
      </c>
      <c r="E806" s="2">
        <v>5.2</v>
      </c>
      <c r="F806" s="2">
        <v>124.8</v>
      </c>
      <c r="G806" t="s">
        <v>1020</v>
      </c>
      <c r="H806">
        <f ca="1">IF(124.8&lt;&gt;124.8,0,0)</f>
        <v>0</v>
      </c>
      <c r="I806" t="s">
        <v>14</v>
      </c>
      <c r="J806" t="s">
        <v>14</v>
      </c>
    </row>
    <row r="807" spans="1:10">
      <c r="A807" t="s">
        <v>1072</v>
      </c>
      <c r="B807" t="s">
        <v>1073</v>
      </c>
      <c r="C807" t="s">
        <v>608</v>
      </c>
      <c r="D807" s="1">
        <v>18.23</v>
      </c>
      <c r="E807" s="2">
        <v>3.45</v>
      </c>
      <c r="F807" s="2">
        <v>62.89</v>
      </c>
      <c r="G807" t="s">
        <v>1074</v>
      </c>
      <c r="H807">
        <f ca="1">IF(62.89&lt;&gt;62.89,0,0)</f>
        <v>0</v>
      </c>
      <c r="I807" t="s">
        <v>14</v>
      </c>
      <c r="J807" t="s">
        <v>14</v>
      </c>
    </row>
    <row r="808" spans="1:10">
      <c r="A808" t="s">
        <v>1075</v>
      </c>
      <c r="B808" t="s">
        <v>1073</v>
      </c>
      <c r="C808" t="s">
        <v>608</v>
      </c>
      <c r="D808" s="1">
        <v>18.26</v>
      </c>
      <c r="E808" s="2">
        <v>3.45</v>
      </c>
      <c r="F808" s="2">
        <v>63</v>
      </c>
      <c r="G808" t="s">
        <v>1074</v>
      </c>
      <c r="H808">
        <f ca="1">IF(63&lt;&gt;63,0,0)</f>
        <v>0</v>
      </c>
      <c r="I808" t="s">
        <v>14</v>
      </c>
      <c r="J808" t="s">
        <v>14</v>
      </c>
    </row>
    <row r="809" spans="1:10">
      <c r="A809" t="s">
        <v>1076</v>
      </c>
      <c r="B809" t="s">
        <v>1073</v>
      </c>
      <c r="C809" t="s">
        <v>612</v>
      </c>
      <c r="D809" s="1">
        <v>18.17</v>
      </c>
      <c r="E809" s="2">
        <v>4.7</v>
      </c>
      <c r="F809" s="2">
        <v>85.4</v>
      </c>
      <c r="G809" t="s">
        <v>1074</v>
      </c>
      <c r="H809">
        <f ca="1">IF(85.4&lt;&gt;85.4,0,0)</f>
        <v>0</v>
      </c>
      <c r="I809" t="s">
        <v>14</v>
      </c>
      <c r="J809" t="s">
        <v>14</v>
      </c>
    </row>
    <row r="810" spans="1:10">
      <c r="A810" t="s">
        <v>1077</v>
      </c>
      <c r="B810" t="s">
        <v>1073</v>
      </c>
      <c r="C810" t="s">
        <v>608</v>
      </c>
      <c r="D810" s="1">
        <v>18.2</v>
      </c>
      <c r="E810" s="2">
        <v>3.45</v>
      </c>
      <c r="F810" s="2">
        <v>62.79</v>
      </c>
      <c r="G810" t="s">
        <v>1074</v>
      </c>
      <c r="H810">
        <f ca="1">IF(62.79&lt;&gt;62.79,0,0)</f>
        <v>0</v>
      </c>
      <c r="I810" t="s">
        <v>14</v>
      </c>
      <c r="J810" t="s">
        <v>14</v>
      </c>
    </row>
    <row r="811" spans="1:10">
      <c r="A811" t="s">
        <v>1078</v>
      </c>
      <c r="B811" t="s">
        <v>1073</v>
      </c>
      <c r="C811" t="s">
        <v>608</v>
      </c>
      <c r="D811" s="1">
        <v>18.17</v>
      </c>
      <c r="E811" s="2">
        <v>3.45</v>
      </c>
      <c r="F811" s="2">
        <v>62.69</v>
      </c>
      <c r="G811" t="s">
        <v>1074</v>
      </c>
      <c r="H811">
        <f ca="1">IF(62.69&lt;&gt;62.69,0,0)</f>
        <v>0</v>
      </c>
      <c r="I811" t="s">
        <v>14</v>
      </c>
      <c r="J811" t="s">
        <v>14</v>
      </c>
    </row>
    <row r="812" spans="1:10">
      <c r="A812" t="s">
        <v>1079</v>
      </c>
      <c r="B812" t="s">
        <v>1073</v>
      </c>
      <c r="C812" t="s">
        <v>612</v>
      </c>
      <c r="D812" s="1">
        <v>18.29</v>
      </c>
      <c r="E812" s="2">
        <v>4.7</v>
      </c>
      <c r="F812" s="2">
        <v>85.96</v>
      </c>
      <c r="G812" t="s">
        <v>1074</v>
      </c>
      <c r="H812">
        <f ca="1">IF(85.96&lt;&gt;85.96,0,0)</f>
        <v>0</v>
      </c>
      <c r="I812" t="s">
        <v>14</v>
      </c>
      <c r="J812" t="s">
        <v>14</v>
      </c>
    </row>
    <row r="813" spans="1:10">
      <c r="A813" t="s">
        <v>1080</v>
      </c>
      <c r="B813" t="s">
        <v>1073</v>
      </c>
      <c r="C813" t="s">
        <v>617</v>
      </c>
      <c r="D813" s="1">
        <v>18.26</v>
      </c>
      <c r="E813" s="2">
        <v>3.95</v>
      </c>
      <c r="F813" s="2">
        <v>72.13</v>
      </c>
      <c r="G813" t="s">
        <v>1074</v>
      </c>
      <c r="H813">
        <f ca="1">IF(72.13&lt;&gt;72.13,0,0)</f>
        <v>0</v>
      </c>
      <c r="I813" t="s">
        <v>14</v>
      </c>
      <c r="J813" t="s">
        <v>14</v>
      </c>
    </row>
    <row r="814" spans="1:10">
      <c r="A814" t="s">
        <v>1081</v>
      </c>
      <c r="B814" t="s">
        <v>1073</v>
      </c>
      <c r="C814" t="s">
        <v>619</v>
      </c>
      <c r="D814" s="1">
        <v>18.22</v>
      </c>
      <c r="E814" s="2">
        <v>4.7</v>
      </c>
      <c r="F814" s="2">
        <v>85.63</v>
      </c>
      <c r="G814" t="s">
        <v>1074</v>
      </c>
      <c r="H814">
        <f ca="1">IF(85.63&lt;&gt;85.63,0,0)</f>
        <v>0</v>
      </c>
      <c r="I814" t="s">
        <v>14</v>
      </c>
      <c r="J814" t="s">
        <v>14</v>
      </c>
    </row>
    <row r="815" spans="1:10">
      <c r="A815" t="s">
        <v>1082</v>
      </c>
      <c r="B815" t="s">
        <v>1073</v>
      </c>
      <c r="C815" t="s">
        <v>522</v>
      </c>
      <c r="D815" s="1">
        <v>17.89</v>
      </c>
      <c r="E815" s="2">
        <v>3.95</v>
      </c>
      <c r="F815" s="2">
        <v>70.67</v>
      </c>
      <c r="G815" t="s">
        <v>1074</v>
      </c>
      <c r="H815">
        <f ca="1">IF(70.67&lt;&gt;70.67,0,0)</f>
        <v>0</v>
      </c>
      <c r="I815" t="s">
        <v>14</v>
      </c>
      <c r="J815" t="s">
        <v>14</v>
      </c>
    </row>
    <row r="816" spans="1:10">
      <c r="A816" t="s">
        <v>1083</v>
      </c>
      <c r="B816" t="s">
        <v>1073</v>
      </c>
      <c r="C816" t="s">
        <v>612</v>
      </c>
      <c r="D816" s="1">
        <v>17.87</v>
      </c>
      <c r="E816" s="2">
        <v>4.7</v>
      </c>
      <c r="F816" s="2">
        <v>83.99</v>
      </c>
      <c r="G816" t="s">
        <v>1074</v>
      </c>
      <c r="H816">
        <f ca="1">IF(83.99&lt;&gt;83.99,0,0)</f>
        <v>0</v>
      </c>
      <c r="I816" t="s">
        <v>14</v>
      </c>
      <c r="J816" t="s">
        <v>14</v>
      </c>
    </row>
    <row r="817" spans="1:10">
      <c r="A817" t="s">
        <v>1084</v>
      </c>
      <c r="B817" t="s">
        <v>1073</v>
      </c>
      <c r="C817" t="s">
        <v>673</v>
      </c>
      <c r="D817" s="1">
        <v>17.89</v>
      </c>
      <c r="E817" s="2">
        <v>4.7</v>
      </c>
      <c r="F817" s="2">
        <v>84.08</v>
      </c>
      <c r="G817" t="s">
        <v>1074</v>
      </c>
      <c r="H817">
        <f ca="1">IF(84.08&lt;&gt;84.08,0,0)</f>
        <v>0</v>
      </c>
      <c r="I817" t="s">
        <v>14</v>
      </c>
      <c r="J817" t="s">
        <v>14</v>
      </c>
    </row>
    <row r="818" spans="1:10">
      <c r="A818" t="s">
        <v>1085</v>
      </c>
      <c r="B818" t="s">
        <v>1073</v>
      </c>
      <c r="C818" t="s">
        <v>673</v>
      </c>
      <c r="D818" s="1">
        <v>17.87</v>
      </c>
      <c r="E818" s="2">
        <v>4.7</v>
      </c>
      <c r="F818" s="2">
        <v>83.99</v>
      </c>
      <c r="G818" t="s">
        <v>1074</v>
      </c>
      <c r="H818">
        <f ca="1">IF(83.99&lt;&gt;83.99,0,0)</f>
        <v>0</v>
      </c>
      <c r="I818" t="s">
        <v>14</v>
      </c>
      <c r="J818" t="s">
        <v>14</v>
      </c>
    </row>
    <row r="819" spans="1:10">
      <c r="A819" t="s">
        <v>1086</v>
      </c>
      <c r="B819" t="s">
        <v>1073</v>
      </c>
      <c r="C819" t="s">
        <v>1087</v>
      </c>
      <c r="D819" s="1">
        <v>17.91</v>
      </c>
      <c r="E819" s="2">
        <v>4.15</v>
      </c>
      <c r="F819" s="2">
        <v>74.33</v>
      </c>
      <c r="G819" t="s">
        <v>1074</v>
      </c>
      <c r="H819">
        <f ca="1">IF(74.33&lt;&gt;74.33,0,0)</f>
        <v>0</v>
      </c>
      <c r="I819" t="s">
        <v>14</v>
      </c>
      <c r="J819" t="s">
        <v>14</v>
      </c>
    </row>
    <row r="820" spans="1:10">
      <c r="A820" t="s">
        <v>1088</v>
      </c>
      <c r="B820" t="s">
        <v>1073</v>
      </c>
      <c r="C820" t="s">
        <v>621</v>
      </c>
      <c r="D820" s="1">
        <v>17.87</v>
      </c>
      <c r="E820" s="2">
        <v>5.7</v>
      </c>
      <c r="F820" s="2">
        <v>101.86</v>
      </c>
      <c r="G820" t="s">
        <v>1074</v>
      </c>
      <c r="H820">
        <f ca="1">IF(101.86&lt;&gt;101.86,0,0)</f>
        <v>0</v>
      </c>
      <c r="I820" t="s">
        <v>14</v>
      </c>
      <c r="J820" t="s">
        <v>14</v>
      </c>
    </row>
    <row r="821" spans="1:10">
      <c r="A821" t="s">
        <v>1089</v>
      </c>
      <c r="B821" t="s">
        <v>1073</v>
      </c>
      <c r="C821" t="s">
        <v>612</v>
      </c>
      <c r="D821" s="1">
        <v>17.87</v>
      </c>
      <c r="E821" s="2">
        <v>4.7</v>
      </c>
      <c r="F821" s="2">
        <v>83.99</v>
      </c>
      <c r="G821" t="s">
        <v>1074</v>
      </c>
      <c r="H821">
        <f ca="1">IF(83.99&lt;&gt;83.99,0,0)</f>
        <v>0</v>
      </c>
      <c r="I821" t="s">
        <v>14</v>
      </c>
      <c r="J821" t="s">
        <v>14</v>
      </c>
    </row>
    <row r="822" spans="1:10">
      <c r="A822" t="s">
        <v>1090</v>
      </c>
      <c r="B822" t="s">
        <v>1073</v>
      </c>
      <c r="C822" t="s">
        <v>629</v>
      </c>
      <c r="D822" s="1">
        <v>17.85</v>
      </c>
      <c r="E822" s="2">
        <v>4.3</v>
      </c>
      <c r="F822" s="2">
        <v>76.76</v>
      </c>
      <c r="G822" t="s">
        <v>1074</v>
      </c>
      <c r="H822">
        <f ca="1">IF(76.76&lt;&gt;76.76,0,0)</f>
        <v>0</v>
      </c>
      <c r="I822" t="s">
        <v>14</v>
      </c>
      <c r="J822" t="s">
        <v>14</v>
      </c>
    </row>
    <row r="823" spans="1:10">
      <c r="A823" t="s">
        <v>1091</v>
      </c>
      <c r="B823" t="s">
        <v>1073</v>
      </c>
      <c r="C823" t="s">
        <v>522</v>
      </c>
      <c r="D823" s="1">
        <v>17.96</v>
      </c>
      <c r="E823" s="2">
        <v>3.95</v>
      </c>
      <c r="F823" s="2">
        <v>70.94</v>
      </c>
      <c r="G823" t="s">
        <v>1074</v>
      </c>
      <c r="H823">
        <f ca="1">IF(70.94&lt;&gt;70.94,0,0)</f>
        <v>0</v>
      </c>
      <c r="I823" t="s">
        <v>14</v>
      </c>
      <c r="J823" t="s">
        <v>14</v>
      </c>
    </row>
    <row r="824" spans="1:10">
      <c r="A824" t="s">
        <v>1092</v>
      </c>
      <c r="B824" t="s">
        <v>1073</v>
      </c>
      <c r="C824" t="s">
        <v>673</v>
      </c>
      <c r="D824" s="1">
        <v>17.85</v>
      </c>
      <c r="E824" s="2">
        <v>4.7</v>
      </c>
      <c r="F824" s="2">
        <v>83.9</v>
      </c>
      <c r="G824" t="s">
        <v>1074</v>
      </c>
      <c r="H824">
        <f ca="1">IF(83.9&lt;&gt;83.9,0,0)</f>
        <v>0</v>
      </c>
      <c r="I824" t="s">
        <v>14</v>
      </c>
      <c r="J824" t="s">
        <v>14</v>
      </c>
    </row>
    <row r="825" spans="1:10">
      <c r="A825" t="s">
        <v>1093</v>
      </c>
      <c r="B825" t="s">
        <v>1073</v>
      </c>
      <c r="C825" t="s">
        <v>634</v>
      </c>
      <c r="D825" s="1">
        <v>17.89</v>
      </c>
      <c r="E825" s="2">
        <v>3.95</v>
      </c>
      <c r="F825" s="2">
        <v>70.67</v>
      </c>
      <c r="G825" t="s">
        <v>1074</v>
      </c>
      <c r="H825">
        <f ca="1">IF(70.67&lt;&gt;70.67,0,0)</f>
        <v>0</v>
      </c>
      <c r="I825" t="s">
        <v>14</v>
      </c>
      <c r="J825" t="s">
        <v>14</v>
      </c>
    </row>
    <row r="826" spans="1:10">
      <c r="A826" t="s">
        <v>1094</v>
      </c>
      <c r="B826" t="s">
        <v>1073</v>
      </c>
      <c r="C826" t="s">
        <v>673</v>
      </c>
      <c r="D826" s="1">
        <v>17.89</v>
      </c>
      <c r="E826" s="2">
        <v>4.7</v>
      </c>
      <c r="F826" s="2">
        <v>84.08</v>
      </c>
      <c r="G826" t="s">
        <v>1074</v>
      </c>
      <c r="H826">
        <f ca="1">IF(84.08&lt;&gt;84.08,0,0)</f>
        <v>0</v>
      </c>
      <c r="I826" t="s">
        <v>14</v>
      </c>
      <c r="J826" t="s">
        <v>14</v>
      </c>
    </row>
    <row r="827" spans="1:10">
      <c r="A827" t="s">
        <v>1095</v>
      </c>
      <c r="B827" t="s">
        <v>1073</v>
      </c>
      <c r="C827" t="s">
        <v>679</v>
      </c>
      <c r="D827" s="1">
        <v>17.85</v>
      </c>
      <c r="E827" s="2">
        <v>4.7</v>
      </c>
      <c r="F827" s="2">
        <v>83.9</v>
      </c>
      <c r="G827" t="s">
        <v>1074</v>
      </c>
      <c r="H827">
        <f ca="1">IF(83.9&lt;&gt;83.9,0,0)</f>
        <v>0</v>
      </c>
      <c r="I827" t="s">
        <v>14</v>
      </c>
      <c r="J827" t="s">
        <v>14</v>
      </c>
    </row>
    <row r="828" spans="1:10">
      <c r="A828" t="s">
        <v>1096</v>
      </c>
      <c r="B828" t="s">
        <v>1073</v>
      </c>
      <c r="C828" t="s">
        <v>522</v>
      </c>
      <c r="D828" s="1">
        <v>17.91</v>
      </c>
      <c r="E828" s="2">
        <v>3.95</v>
      </c>
      <c r="F828" s="2">
        <v>70.74</v>
      </c>
      <c r="G828" t="s">
        <v>1074</v>
      </c>
      <c r="H828">
        <f ca="1">IF(70.74&lt;&gt;70.74,0,0)</f>
        <v>0</v>
      </c>
      <c r="I828" t="s">
        <v>14</v>
      </c>
      <c r="J828" t="s">
        <v>14</v>
      </c>
    </row>
    <row r="829" spans="1:10">
      <c r="A829" t="s">
        <v>1097</v>
      </c>
      <c r="B829" t="s">
        <v>1073</v>
      </c>
      <c r="C829" t="s">
        <v>1098</v>
      </c>
      <c r="D829" s="1">
        <v>17.93</v>
      </c>
      <c r="E829" s="2">
        <v>3.95</v>
      </c>
      <c r="F829" s="2">
        <v>70.82</v>
      </c>
      <c r="G829" t="s">
        <v>1074</v>
      </c>
      <c r="H829">
        <f ca="1">IF(70.82&lt;&gt;70.82,0,0)</f>
        <v>0</v>
      </c>
      <c r="I829" t="s">
        <v>14</v>
      </c>
      <c r="J829" t="s">
        <v>14</v>
      </c>
    </row>
    <row r="830" spans="1:10">
      <c r="A830" t="s">
        <v>1099</v>
      </c>
      <c r="B830" t="s">
        <v>1073</v>
      </c>
      <c r="C830" t="s">
        <v>612</v>
      </c>
      <c r="D830" s="1">
        <v>17.87</v>
      </c>
      <c r="E830" s="2">
        <v>4.7</v>
      </c>
      <c r="F830" s="2">
        <v>83.99</v>
      </c>
      <c r="G830" t="s">
        <v>1074</v>
      </c>
      <c r="H830">
        <f ca="1">IF(83.99&lt;&gt;83.99,0,0)</f>
        <v>0</v>
      </c>
      <c r="I830" t="s">
        <v>14</v>
      </c>
      <c r="J830" t="s">
        <v>14</v>
      </c>
    </row>
    <row r="831" spans="1:10">
      <c r="A831" t="s">
        <v>1100</v>
      </c>
      <c r="B831" t="s">
        <v>1073</v>
      </c>
      <c r="C831" t="s">
        <v>617</v>
      </c>
      <c r="D831" s="1">
        <v>17.91</v>
      </c>
      <c r="E831" s="2">
        <v>3.95</v>
      </c>
      <c r="F831" s="2">
        <v>70.74</v>
      </c>
      <c r="G831" t="s">
        <v>1074</v>
      </c>
      <c r="H831">
        <f ca="1">IF(70.74&lt;&gt;70.74,0,0)</f>
        <v>0</v>
      </c>
      <c r="I831" t="s">
        <v>14</v>
      </c>
      <c r="J831" t="s">
        <v>14</v>
      </c>
    </row>
    <row r="832" spans="1:10">
      <c r="A832" t="s">
        <v>1101</v>
      </c>
      <c r="B832" t="s">
        <v>1073</v>
      </c>
      <c r="C832" t="s">
        <v>399</v>
      </c>
      <c r="D832" s="1">
        <v>17.92</v>
      </c>
      <c r="E832" s="2">
        <v>4.7</v>
      </c>
      <c r="F832" s="2">
        <v>84.22</v>
      </c>
      <c r="G832" t="s">
        <v>1074</v>
      </c>
      <c r="H832">
        <f ca="1">IF(84.22&lt;&gt;84.22,0,0)</f>
        <v>0</v>
      </c>
      <c r="I832" t="s">
        <v>14</v>
      </c>
      <c r="J832" t="s">
        <v>14</v>
      </c>
    </row>
    <row r="833" spans="1:10">
      <c r="A833" t="s">
        <v>1102</v>
      </c>
      <c r="B833" t="s">
        <v>1073</v>
      </c>
      <c r="C833" t="s">
        <v>634</v>
      </c>
      <c r="D833" s="1">
        <v>17.89</v>
      </c>
      <c r="E833" s="2">
        <v>3.95</v>
      </c>
      <c r="F833" s="2">
        <v>70.67</v>
      </c>
      <c r="G833" t="s">
        <v>1074</v>
      </c>
      <c r="H833">
        <f ca="1">IF(70.67&lt;&gt;70.67,0,0)</f>
        <v>0</v>
      </c>
      <c r="I833" t="s">
        <v>14</v>
      </c>
      <c r="J833" t="s">
        <v>14</v>
      </c>
    </row>
    <row r="834" spans="1:10">
      <c r="A834" t="s">
        <v>1103</v>
      </c>
      <c r="B834" t="s">
        <v>1073</v>
      </c>
      <c r="C834" t="s">
        <v>473</v>
      </c>
      <c r="D834" s="1">
        <v>18.01</v>
      </c>
      <c r="E834" s="2">
        <v>3.95</v>
      </c>
      <c r="F834" s="2">
        <v>71.14</v>
      </c>
      <c r="G834" t="s">
        <v>1074</v>
      </c>
      <c r="H834">
        <f ca="1">IF(71.14&lt;&gt;71.14,0,0)</f>
        <v>0</v>
      </c>
      <c r="I834" t="s">
        <v>14</v>
      </c>
      <c r="J834" t="s">
        <v>14</v>
      </c>
    </row>
    <row r="835" spans="1:10">
      <c r="A835" t="s">
        <v>1104</v>
      </c>
      <c r="B835" t="s">
        <v>1073</v>
      </c>
      <c r="C835" t="s">
        <v>522</v>
      </c>
      <c r="D835" s="1">
        <v>17.88</v>
      </c>
      <c r="E835" s="2">
        <v>3.95</v>
      </c>
      <c r="F835" s="2">
        <v>70.63</v>
      </c>
      <c r="G835" t="s">
        <v>1074</v>
      </c>
      <c r="H835">
        <f ca="1">IF(70.63&lt;&gt;70.63,0,0)</f>
        <v>0</v>
      </c>
      <c r="I835" t="s">
        <v>14</v>
      </c>
      <c r="J835" t="s">
        <v>14</v>
      </c>
    </row>
    <row r="836" spans="1:10">
      <c r="A836" t="s">
        <v>1105</v>
      </c>
      <c r="B836" t="s">
        <v>1073</v>
      </c>
      <c r="C836" t="s">
        <v>396</v>
      </c>
      <c r="D836" s="1">
        <v>17.88</v>
      </c>
      <c r="E836" s="2">
        <v>5.2</v>
      </c>
      <c r="F836" s="2">
        <v>92.98</v>
      </c>
      <c r="G836" t="s">
        <v>1074</v>
      </c>
      <c r="H836">
        <f ca="1">IF(92.98&lt;&gt;92.98,0,0)</f>
        <v>0</v>
      </c>
      <c r="I836" t="s">
        <v>14</v>
      </c>
      <c r="J836" t="s">
        <v>14</v>
      </c>
    </row>
    <row r="837" spans="1:10">
      <c r="A837" t="s">
        <v>1106</v>
      </c>
      <c r="B837" t="s">
        <v>1073</v>
      </c>
      <c r="C837" t="s">
        <v>679</v>
      </c>
      <c r="D837" s="1">
        <v>17.98</v>
      </c>
      <c r="E837" s="2">
        <v>4.7</v>
      </c>
      <c r="F837" s="2">
        <v>84.51</v>
      </c>
      <c r="G837" t="s">
        <v>1074</v>
      </c>
      <c r="H837">
        <f ca="1">IF(84.51&lt;&gt;84.51,0,0)</f>
        <v>0</v>
      </c>
      <c r="I837" t="s">
        <v>14</v>
      </c>
      <c r="J837" t="s">
        <v>14</v>
      </c>
    </row>
    <row r="838" spans="1:10">
      <c r="A838" t="s">
        <v>1107</v>
      </c>
      <c r="B838" t="s">
        <v>1073</v>
      </c>
      <c r="C838" t="s">
        <v>399</v>
      </c>
      <c r="D838" s="1">
        <v>17.89</v>
      </c>
      <c r="E838" s="2">
        <v>4.7</v>
      </c>
      <c r="F838" s="2">
        <v>84.08</v>
      </c>
      <c r="G838" t="s">
        <v>1074</v>
      </c>
      <c r="H838">
        <f ca="1">IF(84.08&lt;&gt;84.08,0,0)</f>
        <v>0</v>
      </c>
      <c r="I838" t="s">
        <v>14</v>
      </c>
      <c r="J838" t="s">
        <v>14</v>
      </c>
    </row>
    <row r="839" spans="1:10">
      <c r="A839" t="s">
        <v>1108</v>
      </c>
      <c r="B839" t="s">
        <v>1073</v>
      </c>
      <c r="C839" t="s">
        <v>634</v>
      </c>
      <c r="D839" s="1">
        <v>17.9</v>
      </c>
      <c r="E839" s="2">
        <v>3.95</v>
      </c>
      <c r="F839" s="2">
        <v>70.71</v>
      </c>
      <c r="G839" t="s">
        <v>1074</v>
      </c>
      <c r="H839">
        <f ca="1">IF(70.71&lt;&gt;70.7,0.009999999999990905,0)</f>
        <v>0</v>
      </c>
      <c r="I839" t="s">
        <v>14</v>
      </c>
      <c r="J839" t="s">
        <v>14</v>
      </c>
    </row>
    <row r="840" spans="1:10">
      <c r="A840" t="s">
        <v>1109</v>
      </c>
      <c r="B840" t="s">
        <v>1073</v>
      </c>
      <c r="C840" t="s">
        <v>686</v>
      </c>
      <c r="D840" s="1">
        <v>17.88</v>
      </c>
      <c r="E840" s="2">
        <v>5.7</v>
      </c>
      <c r="F840" s="2">
        <v>101.92</v>
      </c>
      <c r="G840" t="s">
        <v>1074</v>
      </c>
      <c r="H840">
        <f ca="1">IF(101.92&lt;&gt;101.92,0,0)</f>
        <v>0</v>
      </c>
      <c r="I840" t="s">
        <v>14</v>
      </c>
      <c r="J840" t="s">
        <v>14</v>
      </c>
    </row>
    <row r="841" spans="1:10">
      <c r="A841" t="s">
        <v>1110</v>
      </c>
      <c r="B841" t="s">
        <v>1073</v>
      </c>
      <c r="C841" t="s">
        <v>634</v>
      </c>
      <c r="D841" s="1">
        <v>17.86</v>
      </c>
      <c r="E841" s="2">
        <v>3.95</v>
      </c>
      <c r="F841" s="2">
        <v>70.55</v>
      </c>
      <c r="G841" t="s">
        <v>1074</v>
      </c>
      <c r="H841">
        <f ca="1">IF(70.55&lt;&gt;70.55,0,0)</f>
        <v>0</v>
      </c>
      <c r="I841" t="s">
        <v>14</v>
      </c>
      <c r="J841" t="s">
        <v>14</v>
      </c>
    </row>
    <row r="842" spans="1:10">
      <c r="A842" t="s">
        <v>1111</v>
      </c>
      <c r="B842" t="s">
        <v>1073</v>
      </c>
      <c r="C842" t="s">
        <v>785</v>
      </c>
      <c r="D842" s="1">
        <v>17.93</v>
      </c>
      <c r="E842" s="2">
        <v>5.45</v>
      </c>
      <c r="F842" s="2">
        <v>97.72</v>
      </c>
      <c r="G842" t="s">
        <v>1074</v>
      </c>
      <c r="H842">
        <f ca="1">IF(97.72&lt;&gt;97.72,0,0)</f>
        <v>0</v>
      </c>
      <c r="I842" t="s">
        <v>14</v>
      </c>
      <c r="J842" t="s">
        <v>14</v>
      </c>
    </row>
    <row r="843" spans="1:10">
      <c r="A843" t="s">
        <v>1112</v>
      </c>
      <c r="B843" t="s">
        <v>1073</v>
      </c>
      <c r="C843" t="s">
        <v>1113</v>
      </c>
      <c r="D843" s="1">
        <v>17.88</v>
      </c>
      <c r="E843" s="2">
        <v>3.25</v>
      </c>
      <c r="F843" s="2">
        <v>58.11</v>
      </c>
      <c r="G843" t="s">
        <v>1074</v>
      </c>
      <c r="H843">
        <f ca="1">IF(58.11&lt;&gt;58.11,0,0)</f>
        <v>0</v>
      </c>
      <c r="I843" t="s">
        <v>14</v>
      </c>
      <c r="J843" t="s">
        <v>14</v>
      </c>
    </row>
    <row r="844" spans="1:10">
      <c r="A844" t="s">
        <v>1114</v>
      </c>
      <c r="B844" t="s">
        <v>1073</v>
      </c>
      <c r="C844" t="s">
        <v>399</v>
      </c>
      <c r="D844" s="1">
        <v>17.83</v>
      </c>
      <c r="E844" s="2">
        <v>4.7</v>
      </c>
      <c r="F844" s="2">
        <v>83.8</v>
      </c>
      <c r="G844" t="s">
        <v>1074</v>
      </c>
      <c r="H844">
        <f ca="1">IF(83.8&lt;&gt;83.8,0,0)</f>
        <v>0</v>
      </c>
      <c r="I844" t="s">
        <v>14</v>
      </c>
      <c r="J844" t="s">
        <v>14</v>
      </c>
    </row>
    <row r="845" spans="1:10">
      <c r="A845" t="s">
        <v>1115</v>
      </c>
      <c r="B845" t="s">
        <v>1116</v>
      </c>
      <c r="C845" t="s">
        <v>478</v>
      </c>
      <c r="D845" s="1">
        <v>19.29</v>
      </c>
      <c r="E845" s="2">
        <v>4.7</v>
      </c>
      <c r="F845" s="2">
        <v>90.66</v>
      </c>
      <c r="G845" t="s">
        <v>1117</v>
      </c>
      <c r="H845">
        <f ca="1">IF(90.66&lt;&gt;90.66,0,0)</f>
        <v>0</v>
      </c>
      <c r="I845" t="s">
        <v>14</v>
      </c>
      <c r="J845" t="s">
        <v>14</v>
      </c>
    </row>
    <row r="846" spans="1:10">
      <c r="A846" t="s">
        <v>1118</v>
      </c>
      <c r="B846" t="s">
        <v>1116</v>
      </c>
      <c r="C846" t="s">
        <v>522</v>
      </c>
      <c r="D846" s="1">
        <v>19.64</v>
      </c>
      <c r="E846" s="2">
        <v>3.95</v>
      </c>
      <c r="F846" s="2">
        <v>77.58</v>
      </c>
      <c r="G846" t="s">
        <v>1117</v>
      </c>
      <c r="H846">
        <f ca="1">IF(77.58&lt;&gt;77.58,0,0)</f>
        <v>0</v>
      </c>
      <c r="I846" t="s">
        <v>14</v>
      </c>
      <c r="J846" t="s">
        <v>14</v>
      </c>
    </row>
    <row r="847" spans="1:10">
      <c r="A847" t="s">
        <v>1119</v>
      </c>
      <c r="B847" t="s">
        <v>1116</v>
      </c>
      <c r="C847" t="s">
        <v>483</v>
      </c>
      <c r="D847" s="1">
        <v>19.51</v>
      </c>
      <c r="E847" s="2">
        <v>4.15</v>
      </c>
      <c r="F847" s="2">
        <v>80.97</v>
      </c>
      <c r="G847" t="s">
        <v>1117</v>
      </c>
      <c r="H847">
        <f ca="1">IF(80.97&lt;&gt;80.97,0,0)</f>
        <v>0</v>
      </c>
      <c r="I847" t="s">
        <v>14</v>
      </c>
      <c r="J847" t="s">
        <v>14</v>
      </c>
    </row>
    <row r="848" spans="1:10">
      <c r="A848" t="s">
        <v>1120</v>
      </c>
      <c r="B848" t="s">
        <v>1116</v>
      </c>
      <c r="C848" t="s">
        <v>634</v>
      </c>
      <c r="D848" s="1">
        <v>19.42</v>
      </c>
      <c r="E848" s="2">
        <v>3.95</v>
      </c>
      <c r="F848" s="2">
        <v>76.71</v>
      </c>
      <c r="G848" t="s">
        <v>1117</v>
      </c>
      <c r="H848">
        <f ca="1">IF(76.71&lt;&gt;76.71,0,0)</f>
        <v>0</v>
      </c>
      <c r="I848" t="s">
        <v>14</v>
      </c>
      <c r="J848" t="s">
        <v>14</v>
      </c>
    </row>
    <row r="849" spans="1:10">
      <c r="A849" t="s">
        <v>1121</v>
      </c>
      <c r="B849" t="s">
        <v>1116</v>
      </c>
      <c r="C849" t="s">
        <v>399</v>
      </c>
      <c r="D849" s="1">
        <v>19.28</v>
      </c>
      <c r="E849" s="2">
        <v>4.7</v>
      </c>
      <c r="F849" s="2">
        <v>90.62</v>
      </c>
      <c r="G849" t="s">
        <v>1117</v>
      </c>
      <c r="H849">
        <f ca="1">IF(90.62&lt;&gt;90.62,0,0)</f>
        <v>0</v>
      </c>
      <c r="I849" t="s">
        <v>14</v>
      </c>
      <c r="J849" t="s">
        <v>14</v>
      </c>
    </row>
    <row r="850" spans="1:10">
      <c r="A850" t="s">
        <v>1122</v>
      </c>
      <c r="B850" t="s">
        <v>1116</v>
      </c>
      <c r="C850" t="s">
        <v>399</v>
      </c>
      <c r="D850" s="1">
        <v>19.41</v>
      </c>
      <c r="E850" s="2">
        <v>4.7</v>
      </c>
      <c r="F850" s="2">
        <v>91.23</v>
      </c>
      <c r="G850" t="s">
        <v>1117</v>
      </c>
      <c r="H850">
        <f ca="1">IF(91.23&lt;&gt;91.23,0,0)</f>
        <v>0</v>
      </c>
      <c r="I850" t="s">
        <v>14</v>
      </c>
      <c r="J850" t="s">
        <v>14</v>
      </c>
    </row>
    <row r="851" spans="1:10">
      <c r="A851" t="s">
        <v>1123</v>
      </c>
      <c r="B851" t="s">
        <v>1116</v>
      </c>
      <c r="C851" t="s">
        <v>679</v>
      </c>
      <c r="D851" s="1">
        <v>19.21</v>
      </c>
      <c r="E851" s="2">
        <v>4.7</v>
      </c>
      <c r="F851" s="2">
        <v>90.29</v>
      </c>
      <c r="G851" t="s">
        <v>1117</v>
      </c>
      <c r="H851">
        <f ca="1">IF(90.29&lt;&gt;90.29,0,0)</f>
        <v>0</v>
      </c>
      <c r="I851" t="s">
        <v>14</v>
      </c>
      <c r="J851" t="s">
        <v>14</v>
      </c>
    </row>
    <row r="852" spans="1:10">
      <c r="A852" t="s">
        <v>1124</v>
      </c>
      <c r="B852" t="s">
        <v>1125</v>
      </c>
      <c r="C852" t="s">
        <v>1126</v>
      </c>
      <c r="D852" s="1">
        <v>22.16</v>
      </c>
      <c r="E852" s="2">
        <v>5.2</v>
      </c>
      <c r="F852" s="2">
        <v>115.23</v>
      </c>
      <c r="G852" t="s">
        <v>1127</v>
      </c>
      <c r="H852">
        <f ca="1">IF(115.23&lt;&gt;115.23,0,0)</f>
        <v>0</v>
      </c>
      <c r="I852" t="s">
        <v>14</v>
      </c>
      <c r="J852" t="s">
        <v>14</v>
      </c>
    </row>
    <row r="853" spans="1:10">
      <c r="A853" t="s">
        <v>1128</v>
      </c>
      <c r="B853" t="s">
        <v>1125</v>
      </c>
      <c r="C853" t="s">
        <v>287</v>
      </c>
      <c r="D853" s="1">
        <v>22.58</v>
      </c>
      <c r="E853" s="2">
        <v>3.95</v>
      </c>
      <c r="F853" s="2">
        <v>89.19</v>
      </c>
      <c r="G853" t="s">
        <v>1127</v>
      </c>
      <c r="H853">
        <f ca="1">IF(89.19&lt;&gt;89.19,0,0)</f>
        <v>0</v>
      </c>
      <c r="I853" t="s">
        <v>14</v>
      </c>
      <c r="J853" t="s">
        <v>14</v>
      </c>
    </row>
    <row r="854" spans="1:10">
      <c r="A854" t="s">
        <v>1129</v>
      </c>
      <c r="B854" t="s">
        <v>1125</v>
      </c>
      <c r="C854" t="s">
        <v>287</v>
      </c>
      <c r="D854" s="1">
        <v>22.47</v>
      </c>
      <c r="E854" s="2">
        <v>3.95</v>
      </c>
      <c r="F854" s="2">
        <v>88.76</v>
      </c>
      <c r="G854" t="s">
        <v>1127</v>
      </c>
      <c r="H854">
        <f ca="1">IF(88.76&lt;&gt;88.76,0,0)</f>
        <v>0</v>
      </c>
      <c r="I854" t="s">
        <v>14</v>
      </c>
      <c r="J854" t="s">
        <v>14</v>
      </c>
    </row>
    <row r="855" spans="1:10">
      <c r="A855" t="s">
        <v>1130</v>
      </c>
      <c r="B855" t="s">
        <v>1125</v>
      </c>
      <c r="C855" t="s">
        <v>1131</v>
      </c>
      <c r="D855" s="1">
        <v>22.9</v>
      </c>
      <c r="E855" s="2">
        <v>4.4</v>
      </c>
      <c r="F855" s="2">
        <v>100.76</v>
      </c>
      <c r="G855" t="s">
        <v>1127</v>
      </c>
      <c r="H855">
        <f ca="1">IF(100.76&lt;&gt;100.76,0,0)</f>
        <v>0</v>
      </c>
      <c r="I855" t="s">
        <v>14</v>
      </c>
      <c r="J855" t="s">
        <v>14</v>
      </c>
    </row>
    <row r="856" spans="1:10">
      <c r="A856" t="s">
        <v>1132</v>
      </c>
      <c r="B856" t="s">
        <v>1125</v>
      </c>
      <c r="C856" t="s">
        <v>197</v>
      </c>
      <c r="D856" s="1">
        <v>22.94</v>
      </c>
      <c r="E856" s="2">
        <v>3.65</v>
      </c>
      <c r="F856" s="2">
        <v>83.73</v>
      </c>
      <c r="G856" t="s">
        <v>1127</v>
      </c>
      <c r="H856">
        <f ca="1">IF(83.73&lt;&gt;83.73,0,0)</f>
        <v>0</v>
      </c>
      <c r="I856" t="s">
        <v>14</v>
      </c>
      <c r="J856" t="s">
        <v>14</v>
      </c>
    </row>
    <row r="857" spans="1:10">
      <c r="A857" t="s">
        <v>1133</v>
      </c>
      <c r="B857" t="s">
        <v>1125</v>
      </c>
      <c r="C857" t="s">
        <v>1134</v>
      </c>
      <c r="D857" s="1">
        <v>22.74</v>
      </c>
      <c r="E857" s="2">
        <v>4.7</v>
      </c>
      <c r="F857" s="2">
        <v>106.88</v>
      </c>
      <c r="G857" t="s">
        <v>1127</v>
      </c>
      <c r="H857">
        <f ca="1">IF(106.88&lt;&gt;106.88,0,0)</f>
        <v>0</v>
      </c>
      <c r="I857" t="s">
        <v>14</v>
      </c>
      <c r="J857" t="s">
        <v>14</v>
      </c>
    </row>
    <row r="858" spans="1:10">
      <c r="A858" t="s">
        <v>1135</v>
      </c>
      <c r="B858" t="s">
        <v>1125</v>
      </c>
      <c r="C858" t="s">
        <v>210</v>
      </c>
      <c r="D858" s="1">
        <v>22.73</v>
      </c>
      <c r="E858" s="2">
        <v>3.35</v>
      </c>
      <c r="F858" s="2">
        <v>76.15</v>
      </c>
      <c r="G858" t="s">
        <v>1127</v>
      </c>
      <c r="H858">
        <f ca="1">IF(76.15&lt;&gt;76.15,0,0)</f>
        <v>0</v>
      </c>
      <c r="I858" t="s">
        <v>14</v>
      </c>
      <c r="J858" t="s">
        <v>14</v>
      </c>
    </row>
    <row r="859" spans="1:10">
      <c r="A859" t="s">
        <v>1136</v>
      </c>
      <c r="B859" t="s">
        <v>1125</v>
      </c>
      <c r="C859" t="s">
        <v>190</v>
      </c>
      <c r="D859" s="1">
        <v>22.74</v>
      </c>
      <c r="E859" s="2">
        <v>4.15</v>
      </c>
      <c r="F859" s="2">
        <v>94.37</v>
      </c>
      <c r="G859" t="s">
        <v>1127</v>
      </c>
      <c r="H859">
        <f ca="1">IF(94.37&lt;&gt;94.37,0,0)</f>
        <v>0</v>
      </c>
      <c r="I859" t="s">
        <v>14</v>
      </c>
      <c r="J859" t="s">
        <v>14</v>
      </c>
    </row>
    <row r="860" spans="1:10">
      <c r="A860" t="s">
        <v>1137</v>
      </c>
      <c r="B860" t="s">
        <v>1125</v>
      </c>
      <c r="C860" t="s">
        <v>190</v>
      </c>
      <c r="D860" s="1">
        <v>22.81</v>
      </c>
      <c r="E860" s="2">
        <v>4.15</v>
      </c>
      <c r="F860" s="2">
        <v>94.66</v>
      </c>
      <c r="G860" t="s">
        <v>1127</v>
      </c>
      <c r="H860">
        <f ca="1">IF(94.66&lt;&gt;94.66,0,0)</f>
        <v>0</v>
      </c>
      <c r="I860" t="s">
        <v>14</v>
      </c>
      <c r="J860" t="s">
        <v>14</v>
      </c>
    </row>
    <row r="861" spans="1:10">
      <c r="A861" t="s">
        <v>1138</v>
      </c>
      <c r="B861" t="s">
        <v>1125</v>
      </c>
      <c r="C861" t="s">
        <v>177</v>
      </c>
      <c r="D861" s="1">
        <v>22.78</v>
      </c>
      <c r="E861" s="2">
        <v>4.3</v>
      </c>
      <c r="F861" s="2">
        <v>97.95</v>
      </c>
      <c r="G861" t="s">
        <v>1127</v>
      </c>
      <c r="H861">
        <f ca="1">IF(97.95&lt;&gt;97.95,0,0)</f>
        <v>0</v>
      </c>
      <c r="I861" t="s">
        <v>14</v>
      </c>
      <c r="J861" t="s">
        <v>14</v>
      </c>
    </row>
    <row r="862" spans="1:10">
      <c r="A862" t="s">
        <v>1139</v>
      </c>
      <c r="B862" t="s">
        <v>1125</v>
      </c>
      <c r="C862" t="s">
        <v>181</v>
      </c>
      <c r="D862" s="1">
        <v>22.8</v>
      </c>
      <c r="E862" s="2">
        <v>4.7</v>
      </c>
      <c r="F862" s="2">
        <v>107.16</v>
      </c>
      <c r="G862" t="s">
        <v>1127</v>
      </c>
      <c r="H862">
        <f ca="1">IF(107.16&lt;&gt;107.16,0,0)</f>
        <v>0</v>
      </c>
      <c r="I862" t="s">
        <v>14</v>
      </c>
      <c r="J862" t="s">
        <v>14</v>
      </c>
    </row>
    <row r="863" spans="1:10">
      <c r="A863" t="s">
        <v>1140</v>
      </c>
      <c r="B863" t="s">
        <v>1125</v>
      </c>
      <c r="C863" t="s">
        <v>174</v>
      </c>
      <c r="D863" s="1">
        <v>22.81</v>
      </c>
      <c r="E863" s="2">
        <v>4.15</v>
      </c>
      <c r="F863" s="2">
        <v>94.66</v>
      </c>
      <c r="G863" t="s">
        <v>1127</v>
      </c>
      <c r="H863">
        <f ca="1">IF(94.66&lt;&gt;94.66,0,0)</f>
        <v>0</v>
      </c>
      <c r="I863" t="s">
        <v>14</v>
      </c>
      <c r="J863" t="s">
        <v>14</v>
      </c>
    </row>
    <row r="864" spans="1:10">
      <c r="A864" t="s">
        <v>1141</v>
      </c>
      <c r="B864" t="s">
        <v>1125</v>
      </c>
      <c r="C864" t="s">
        <v>190</v>
      </c>
      <c r="D864" s="1">
        <v>22.33</v>
      </c>
      <c r="E864" s="2">
        <v>4.15</v>
      </c>
      <c r="F864" s="2">
        <v>92.67</v>
      </c>
      <c r="G864" t="s">
        <v>1127</v>
      </c>
      <c r="H864">
        <f ca="1">IF(92.67&lt;&gt;92.67,0,0)</f>
        <v>0</v>
      </c>
      <c r="I864" t="s">
        <v>14</v>
      </c>
      <c r="J864" t="s">
        <v>14</v>
      </c>
    </row>
    <row r="865" spans="1:10">
      <c r="A865" t="s">
        <v>1142</v>
      </c>
      <c r="B865" t="s">
        <v>1125</v>
      </c>
      <c r="C865" t="s">
        <v>181</v>
      </c>
      <c r="D865" s="1">
        <v>22.89</v>
      </c>
      <c r="E865" s="2">
        <v>4.7</v>
      </c>
      <c r="F865" s="2">
        <v>107.58</v>
      </c>
      <c r="G865" t="s">
        <v>1127</v>
      </c>
      <c r="H865">
        <f ca="1">IF(107.58&lt;&gt;107.58,0,0)</f>
        <v>0</v>
      </c>
      <c r="I865" t="s">
        <v>14</v>
      </c>
      <c r="J865" t="s">
        <v>14</v>
      </c>
    </row>
    <row r="866" spans="1:10">
      <c r="A866" t="s">
        <v>1143</v>
      </c>
      <c r="B866" t="s">
        <v>1125</v>
      </c>
      <c r="C866" t="s">
        <v>210</v>
      </c>
      <c r="D866" s="1">
        <v>22.83</v>
      </c>
      <c r="E866" s="2">
        <v>3.35</v>
      </c>
      <c r="F866" s="2">
        <v>76.48</v>
      </c>
      <c r="G866" t="s">
        <v>1127</v>
      </c>
      <c r="H866">
        <f ca="1">IF(76.48&lt;&gt;76.48,0,0)</f>
        <v>0</v>
      </c>
      <c r="I866" t="s">
        <v>14</v>
      </c>
      <c r="J866" t="s">
        <v>14</v>
      </c>
    </row>
    <row r="867" spans="1:10">
      <c r="A867" t="s">
        <v>1144</v>
      </c>
      <c r="B867" t="s">
        <v>1125</v>
      </c>
      <c r="C867" t="s">
        <v>195</v>
      </c>
      <c r="D867" s="1">
        <v>22.6</v>
      </c>
      <c r="E867" s="2">
        <v>5.7</v>
      </c>
      <c r="F867" s="2">
        <v>128.82</v>
      </c>
      <c r="G867" t="s">
        <v>1127</v>
      </c>
      <c r="H867">
        <f ca="1">IF(128.82&lt;&gt;128.82,0,0)</f>
        <v>0</v>
      </c>
      <c r="I867" t="s">
        <v>14</v>
      </c>
      <c r="J867" t="s">
        <v>14</v>
      </c>
    </row>
    <row r="868" spans="1:10">
      <c r="A868" t="s">
        <v>1145</v>
      </c>
      <c r="B868" t="s">
        <v>1125</v>
      </c>
      <c r="C868" t="s">
        <v>190</v>
      </c>
      <c r="D868" s="1">
        <v>22.45</v>
      </c>
      <c r="E868" s="2">
        <v>4.15</v>
      </c>
      <c r="F868" s="2">
        <v>93.17</v>
      </c>
      <c r="G868" t="s">
        <v>1127</v>
      </c>
      <c r="H868">
        <f ca="1">IF(93.17&lt;&gt;93.17,0,0)</f>
        <v>0</v>
      </c>
      <c r="I868" t="s">
        <v>14</v>
      </c>
      <c r="J868" t="s">
        <v>14</v>
      </c>
    </row>
    <row r="869" spans="1:10">
      <c r="A869" t="s">
        <v>1146</v>
      </c>
      <c r="B869" t="s">
        <v>1125</v>
      </c>
      <c r="C869" t="s">
        <v>197</v>
      </c>
      <c r="D869" s="1">
        <v>22.5</v>
      </c>
      <c r="E869" s="2">
        <v>3.65</v>
      </c>
      <c r="F869" s="2">
        <v>82.13</v>
      </c>
      <c r="G869" t="s">
        <v>1127</v>
      </c>
      <c r="H869">
        <f ca="1">IF(82.13&lt;&gt;82.12,0.009999999999990905,0)</f>
        <v>0</v>
      </c>
      <c r="I869" t="s">
        <v>14</v>
      </c>
      <c r="J869" t="s">
        <v>14</v>
      </c>
    </row>
    <row r="870" spans="1:10">
      <c r="A870" t="s">
        <v>1147</v>
      </c>
      <c r="B870" t="s">
        <v>1125</v>
      </c>
      <c r="C870" t="s">
        <v>181</v>
      </c>
      <c r="D870" s="1">
        <v>22.81</v>
      </c>
      <c r="E870" s="2">
        <v>4.7</v>
      </c>
      <c r="F870" s="2">
        <v>107.21</v>
      </c>
      <c r="G870" t="s">
        <v>1127</v>
      </c>
      <c r="H870">
        <f ca="1">IF(107.21&lt;&gt;107.21,0,0)</f>
        <v>0</v>
      </c>
      <c r="I870" t="s">
        <v>14</v>
      </c>
      <c r="J870" t="s">
        <v>14</v>
      </c>
    </row>
    <row r="871" spans="1:10">
      <c r="A871" t="s">
        <v>1148</v>
      </c>
      <c r="B871" t="s">
        <v>1125</v>
      </c>
      <c r="C871" t="s">
        <v>181</v>
      </c>
      <c r="D871" s="1">
        <v>22.64</v>
      </c>
      <c r="E871" s="2">
        <v>4.7</v>
      </c>
      <c r="F871" s="2">
        <v>106.41</v>
      </c>
      <c r="G871" t="s">
        <v>1127</v>
      </c>
      <c r="H871">
        <f ca="1">IF(106.41&lt;&gt;106.41,0,0)</f>
        <v>0</v>
      </c>
      <c r="I871" t="s">
        <v>14</v>
      </c>
      <c r="J871" t="s">
        <v>14</v>
      </c>
    </row>
    <row r="872" spans="1:10">
      <c r="A872" t="s">
        <v>1149</v>
      </c>
      <c r="B872" t="s">
        <v>1125</v>
      </c>
      <c r="C872" t="s">
        <v>174</v>
      </c>
      <c r="D872" s="1">
        <v>22.34</v>
      </c>
      <c r="E872" s="2">
        <v>4.15</v>
      </c>
      <c r="F872" s="2">
        <v>92.71</v>
      </c>
      <c r="G872" t="s">
        <v>1127</v>
      </c>
      <c r="H872">
        <f ca="1">IF(92.71&lt;&gt;92.71,0,0)</f>
        <v>0</v>
      </c>
      <c r="I872" t="s">
        <v>14</v>
      </c>
      <c r="J872" t="s">
        <v>14</v>
      </c>
    </row>
    <row r="873" spans="1:10">
      <c r="A873" t="s">
        <v>1150</v>
      </c>
      <c r="B873" t="s">
        <v>1125</v>
      </c>
      <c r="C873" t="s">
        <v>181</v>
      </c>
      <c r="D873" s="1">
        <v>22.76</v>
      </c>
      <c r="E873" s="2">
        <v>4.7</v>
      </c>
      <c r="F873" s="2">
        <v>106.97</v>
      </c>
      <c r="G873" t="s">
        <v>1127</v>
      </c>
      <c r="H873">
        <f ca="1">IF(106.97&lt;&gt;106.97,0,0)</f>
        <v>0</v>
      </c>
      <c r="I873" t="s">
        <v>14</v>
      </c>
      <c r="J873" t="s">
        <v>14</v>
      </c>
    </row>
    <row r="874" spans="1:10">
      <c r="A874" t="s">
        <v>1151</v>
      </c>
      <c r="B874" t="s">
        <v>1125</v>
      </c>
      <c r="C874" t="s">
        <v>1152</v>
      </c>
      <c r="D874" s="1">
        <v>22.34</v>
      </c>
      <c r="E874" s="2">
        <v>5.2</v>
      </c>
      <c r="F874" s="2">
        <v>116.17</v>
      </c>
      <c r="G874" t="s">
        <v>1127</v>
      </c>
      <c r="H874">
        <f ca="1">IF(116.17&lt;&gt;116.17,0,0)</f>
        <v>0</v>
      </c>
      <c r="I874" t="s">
        <v>14</v>
      </c>
      <c r="J874" t="s">
        <v>14</v>
      </c>
    </row>
    <row r="875" spans="1:10">
      <c r="A875" t="s">
        <v>1153</v>
      </c>
      <c r="B875" t="s">
        <v>1125</v>
      </c>
      <c r="C875" t="s">
        <v>205</v>
      </c>
      <c r="D875" s="1">
        <v>22.9</v>
      </c>
      <c r="E875" s="2">
        <v>3.1</v>
      </c>
      <c r="F875" s="2">
        <v>70.99</v>
      </c>
      <c r="G875" t="s">
        <v>1127</v>
      </c>
      <c r="H875">
        <f ca="1">IF(70.99&lt;&gt;70.99,0,0)</f>
        <v>0</v>
      </c>
      <c r="I875" t="s">
        <v>14</v>
      </c>
      <c r="J875" t="s">
        <v>14</v>
      </c>
    </row>
    <row r="876" spans="1:10">
      <c r="A876" t="s">
        <v>1154</v>
      </c>
      <c r="B876" t="s">
        <v>1125</v>
      </c>
      <c r="C876" t="s">
        <v>210</v>
      </c>
      <c r="D876" s="1">
        <v>22.76</v>
      </c>
      <c r="E876" s="2">
        <v>3.35</v>
      </c>
      <c r="F876" s="2">
        <v>76.25</v>
      </c>
      <c r="G876" t="s">
        <v>1127</v>
      </c>
      <c r="H876">
        <f ca="1">IF(76.25&lt;&gt;76.25,0,0)</f>
        <v>0</v>
      </c>
      <c r="I876" t="s">
        <v>14</v>
      </c>
      <c r="J876" t="s">
        <v>14</v>
      </c>
    </row>
    <row r="877" spans="1:10">
      <c r="A877" t="s">
        <v>1155</v>
      </c>
      <c r="B877" t="s">
        <v>1125</v>
      </c>
      <c r="C877" t="s">
        <v>197</v>
      </c>
      <c r="D877" s="1">
        <v>22.94</v>
      </c>
      <c r="E877" s="2">
        <v>3.65</v>
      </c>
      <c r="F877" s="2">
        <v>83.73</v>
      </c>
      <c r="G877" t="s">
        <v>1127</v>
      </c>
      <c r="H877">
        <f ca="1">IF(83.73&lt;&gt;83.73,0,0)</f>
        <v>0</v>
      </c>
      <c r="I877" t="s">
        <v>14</v>
      </c>
      <c r="J877" t="s">
        <v>14</v>
      </c>
    </row>
    <row r="878" spans="1:10">
      <c r="A878" t="s">
        <v>1156</v>
      </c>
      <c r="B878" t="s">
        <v>1125</v>
      </c>
      <c r="C878" t="s">
        <v>181</v>
      </c>
      <c r="D878" s="1">
        <v>22.86</v>
      </c>
      <c r="E878" s="2">
        <v>4.7</v>
      </c>
      <c r="F878" s="2">
        <v>107.44</v>
      </c>
      <c r="G878" t="s">
        <v>1127</v>
      </c>
      <c r="H878">
        <f ca="1">IF(107.44&lt;&gt;107.44,0,0)</f>
        <v>0</v>
      </c>
      <c r="I878" t="s">
        <v>14</v>
      </c>
      <c r="J878" t="s">
        <v>14</v>
      </c>
    </row>
    <row r="879" spans="1:10">
      <c r="A879" t="s">
        <v>1157</v>
      </c>
      <c r="B879" t="s">
        <v>1125</v>
      </c>
      <c r="C879" t="s">
        <v>205</v>
      </c>
      <c r="D879" s="1">
        <v>22.8</v>
      </c>
      <c r="E879" s="2">
        <v>3.1</v>
      </c>
      <c r="F879" s="2">
        <v>70.68</v>
      </c>
      <c r="G879" t="s">
        <v>1127</v>
      </c>
      <c r="H879">
        <f ca="1">IF(70.68&lt;&gt;70.68,0,0)</f>
        <v>0</v>
      </c>
      <c r="I879" t="s">
        <v>14</v>
      </c>
      <c r="J879" t="s">
        <v>14</v>
      </c>
    </row>
    <row r="880" spans="1:10">
      <c r="A880" t="s">
        <v>1158</v>
      </c>
      <c r="B880" t="s">
        <v>1125</v>
      </c>
      <c r="C880" t="s">
        <v>181</v>
      </c>
      <c r="D880" s="1">
        <v>22.88</v>
      </c>
      <c r="E880" s="2">
        <v>4.7</v>
      </c>
      <c r="F880" s="2">
        <v>107.54</v>
      </c>
      <c r="G880" t="s">
        <v>1127</v>
      </c>
      <c r="H880">
        <f ca="1">IF(107.54&lt;&gt;107.54,0,0)</f>
        <v>0</v>
      </c>
      <c r="I880" t="s">
        <v>14</v>
      </c>
      <c r="J880" t="s">
        <v>14</v>
      </c>
    </row>
    <row r="881" spans="1:10">
      <c r="A881" t="s">
        <v>1159</v>
      </c>
      <c r="B881" t="s">
        <v>1125</v>
      </c>
      <c r="C881" t="s">
        <v>197</v>
      </c>
      <c r="D881" s="1">
        <v>22.64</v>
      </c>
      <c r="E881" s="2">
        <v>3.65</v>
      </c>
      <c r="F881" s="2">
        <v>82.64</v>
      </c>
      <c r="G881" t="s">
        <v>1127</v>
      </c>
      <c r="H881">
        <f ca="1">IF(82.64&lt;&gt;82.64,0,0)</f>
        <v>0</v>
      </c>
      <c r="I881" t="s">
        <v>14</v>
      </c>
      <c r="J881" t="s">
        <v>14</v>
      </c>
    </row>
    <row r="882" spans="1:10">
      <c r="A882" t="s">
        <v>1160</v>
      </c>
      <c r="B882" t="s">
        <v>1125</v>
      </c>
      <c r="C882" t="s">
        <v>210</v>
      </c>
      <c r="D882" s="1">
        <v>22.58</v>
      </c>
      <c r="E882" s="2">
        <v>3.35</v>
      </c>
      <c r="F882" s="2">
        <v>75.64</v>
      </c>
      <c r="G882" t="s">
        <v>1127</v>
      </c>
      <c r="H882">
        <f ca="1">IF(75.64&lt;&gt;75.64,0,0)</f>
        <v>0</v>
      </c>
      <c r="I882" t="s">
        <v>14</v>
      </c>
      <c r="J882" t="s">
        <v>14</v>
      </c>
    </row>
    <row r="883" spans="1:10">
      <c r="A883" t="s">
        <v>1161</v>
      </c>
      <c r="B883" t="s">
        <v>1125</v>
      </c>
      <c r="C883" t="s">
        <v>210</v>
      </c>
      <c r="D883" s="1">
        <v>22.73</v>
      </c>
      <c r="E883" s="2">
        <v>3.35</v>
      </c>
      <c r="F883" s="2">
        <v>76.15</v>
      </c>
      <c r="G883" t="s">
        <v>1127</v>
      </c>
      <c r="H883">
        <f ca="1">IF(76.15&lt;&gt;76.15,0,0)</f>
        <v>0</v>
      </c>
      <c r="I883" t="s">
        <v>14</v>
      </c>
      <c r="J883" t="s">
        <v>14</v>
      </c>
    </row>
    <row r="884" spans="1:10">
      <c r="A884" t="s">
        <v>1162</v>
      </c>
      <c r="B884" t="s">
        <v>1125</v>
      </c>
      <c r="C884" t="s">
        <v>181</v>
      </c>
      <c r="D884" s="1">
        <v>22.84</v>
      </c>
      <c r="E884" s="2">
        <v>4.7</v>
      </c>
      <c r="F884" s="2">
        <v>107.35</v>
      </c>
      <c r="G884" t="s">
        <v>1127</v>
      </c>
      <c r="H884">
        <f ca="1">IF(107.35&lt;&gt;107.35,0,0)</f>
        <v>0</v>
      </c>
      <c r="I884" t="s">
        <v>14</v>
      </c>
      <c r="J884" t="s">
        <v>14</v>
      </c>
    </row>
    <row r="885" spans="1:10">
      <c r="A885" t="s">
        <v>1163</v>
      </c>
      <c r="B885" t="s">
        <v>1125</v>
      </c>
      <c r="C885" t="s">
        <v>181</v>
      </c>
      <c r="D885" s="1">
        <v>22.91</v>
      </c>
      <c r="E885" s="2">
        <v>4.7</v>
      </c>
      <c r="F885" s="2">
        <v>107.68</v>
      </c>
      <c r="G885" t="s">
        <v>1127</v>
      </c>
      <c r="H885">
        <f ca="1">IF(107.68&lt;&gt;107.68,0,0)</f>
        <v>0</v>
      </c>
      <c r="I885" t="s">
        <v>14</v>
      </c>
      <c r="J885" t="s">
        <v>14</v>
      </c>
    </row>
    <row r="886" spans="1:10">
      <c r="A886" t="s">
        <v>1164</v>
      </c>
      <c r="B886" t="s">
        <v>1125</v>
      </c>
      <c r="C886" t="s">
        <v>197</v>
      </c>
      <c r="D886" s="1">
        <v>22.76</v>
      </c>
      <c r="E886" s="2">
        <v>3.65</v>
      </c>
      <c r="F886" s="2">
        <v>83.07</v>
      </c>
      <c r="G886" t="s">
        <v>1127</v>
      </c>
      <c r="H886">
        <f ca="1">IF(83.07&lt;&gt;83.07,0,0)</f>
        <v>0</v>
      </c>
      <c r="I886" t="s">
        <v>14</v>
      </c>
      <c r="J886" t="s">
        <v>14</v>
      </c>
    </row>
    <row r="887" spans="1:10">
      <c r="A887" t="s">
        <v>1165</v>
      </c>
      <c r="B887" t="s">
        <v>1125</v>
      </c>
      <c r="C887" t="s">
        <v>205</v>
      </c>
      <c r="D887" s="1">
        <v>22.81</v>
      </c>
      <c r="E887" s="2">
        <v>3.1</v>
      </c>
      <c r="F887" s="2">
        <v>70.71</v>
      </c>
      <c r="G887" t="s">
        <v>1127</v>
      </c>
      <c r="H887">
        <f ca="1">IF(70.71&lt;&gt;70.71,0,0)</f>
        <v>0</v>
      </c>
      <c r="I887" t="s">
        <v>14</v>
      </c>
      <c r="J887" t="s">
        <v>14</v>
      </c>
    </row>
    <row r="888" spans="1:10">
      <c r="A888" t="s">
        <v>1166</v>
      </c>
      <c r="B888" t="s">
        <v>1125</v>
      </c>
      <c r="C888" t="s">
        <v>181</v>
      </c>
      <c r="D888" s="1">
        <v>22.65</v>
      </c>
      <c r="E888" s="2">
        <v>4.7</v>
      </c>
      <c r="F888" s="2">
        <v>106.46</v>
      </c>
      <c r="G888" t="s">
        <v>1127</v>
      </c>
      <c r="H888">
        <f ca="1">IF(106.46&lt;&gt;106.46,0,0)</f>
        <v>0</v>
      </c>
      <c r="I888" t="s">
        <v>14</v>
      </c>
      <c r="J888" t="s">
        <v>14</v>
      </c>
    </row>
    <row r="889" spans="1:10">
      <c r="A889" t="s">
        <v>1167</v>
      </c>
      <c r="B889" t="s">
        <v>1125</v>
      </c>
      <c r="C889" t="s">
        <v>210</v>
      </c>
      <c r="D889" s="1">
        <v>22.65</v>
      </c>
      <c r="E889" s="2">
        <v>3.35</v>
      </c>
      <c r="F889" s="2">
        <v>75.88</v>
      </c>
      <c r="G889" t="s">
        <v>1127</v>
      </c>
      <c r="H889">
        <f ca="1">IF(75.88&lt;&gt;75.88,0,0)</f>
        <v>0</v>
      </c>
      <c r="I889" t="s">
        <v>14</v>
      </c>
      <c r="J889" t="s">
        <v>14</v>
      </c>
    </row>
    <row r="890" spans="1:10">
      <c r="A890" t="s">
        <v>1168</v>
      </c>
      <c r="B890" t="s">
        <v>1125</v>
      </c>
      <c r="C890" t="s">
        <v>1169</v>
      </c>
      <c r="D890" s="1">
        <v>22.68</v>
      </c>
      <c r="E890" s="2">
        <v>7.3</v>
      </c>
      <c r="F890" s="2">
        <v>165.56</v>
      </c>
      <c r="G890" t="s">
        <v>1127</v>
      </c>
      <c r="H890">
        <f ca="1">IF(165.56&lt;&gt;165.56,0,0)</f>
        <v>0</v>
      </c>
      <c r="I890" t="s">
        <v>14</v>
      </c>
      <c r="J890" t="s">
        <v>14</v>
      </c>
    </row>
    <row r="891" spans="1:10">
      <c r="A891" t="s">
        <v>1170</v>
      </c>
      <c r="B891" t="s">
        <v>1125</v>
      </c>
      <c r="C891" t="s">
        <v>205</v>
      </c>
      <c r="D891" s="1">
        <v>22.43</v>
      </c>
      <c r="E891" s="2">
        <v>3.1</v>
      </c>
      <c r="F891" s="2">
        <v>69.53</v>
      </c>
      <c r="G891" t="s">
        <v>1127</v>
      </c>
      <c r="H891">
        <f ca="1">IF(69.53&lt;&gt;69.53,0,0)</f>
        <v>0</v>
      </c>
      <c r="I891" t="s">
        <v>14</v>
      </c>
      <c r="J891" t="s">
        <v>14</v>
      </c>
    </row>
    <row r="892" spans="1:10">
      <c r="A892" t="s">
        <v>1171</v>
      </c>
      <c r="B892" t="s">
        <v>1125</v>
      </c>
      <c r="C892" t="s">
        <v>205</v>
      </c>
      <c r="D892" s="1">
        <v>22.59</v>
      </c>
      <c r="E892" s="2">
        <v>3.1</v>
      </c>
      <c r="F892" s="2">
        <v>70.03</v>
      </c>
      <c r="G892" t="s">
        <v>1127</v>
      </c>
      <c r="H892">
        <f ca="1">IF(70.03&lt;&gt;70.03,0,0)</f>
        <v>0</v>
      </c>
      <c r="I892" t="s">
        <v>14</v>
      </c>
      <c r="J892" t="s">
        <v>14</v>
      </c>
    </row>
    <row r="893" spans="1:10">
      <c r="A893" t="s">
        <v>1172</v>
      </c>
      <c r="B893" t="s">
        <v>1125</v>
      </c>
      <c r="C893" t="s">
        <v>205</v>
      </c>
      <c r="D893" s="1">
        <v>22.95</v>
      </c>
      <c r="E893" s="2">
        <v>3.1</v>
      </c>
      <c r="F893" s="2">
        <v>71.15</v>
      </c>
      <c r="G893" t="s">
        <v>1127</v>
      </c>
      <c r="H893">
        <f ca="1">IF(71.15&lt;&gt;71.14,0.010000000000005116,0)</f>
        <v>0</v>
      </c>
      <c r="I893" t="s">
        <v>14</v>
      </c>
      <c r="J893" t="s">
        <v>14</v>
      </c>
    </row>
    <row r="894" spans="1:10">
      <c r="A894" t="s">
        <v>1173</v>
      </c>
      <c r="B894" t="s">
        <v>1125</v>
      </c>
      <c r="C894" t="s">
        <v>181</v>
      </c>
      <c r="D894" s="1">
        <v>22.58</v>
      </c>
      <c r="E894" s="2">
        <v>4.7</v>
      </c>
      <c r="F894" s="2">
        <v>106.13</v>
      </c>
      <c r="G894" t="s">
        <v>1127</v>
      </c>
      <c r="H894">
        <f ca="1">IF(106.13&lt;&gt;106.13,0,0)</f>
        <v>0</v>
      </c>
      <c r="I894" t="s">
        <v>14</v>
      </c>
      <c r="J894" t="s">
        <v>14</v>
      </c>
    </row>
    <row r="895" spans="1:10">
      <c r="A895" t="s">
        <v>1174</v>
      </c>
      <c r="B895" t="s">
        <v>1125</v>
      </c>
      <c r="C895" t="s">
        <v>181</v>
      </c>
      <c r="D895" s="1">
        <v>22.56</v>
      </c>
      <c r="E895" s="2">
        <v>4.7</v>
      </c>
      <c r="F895" s="2">
        <v>106.03</v>
      </c>
      <c r="G895" t="s">
        <v>1127</v>
      </c>
      <c r="H895">
        <f ca="1">IF(106.03&lt;&gt;106.03,0,0)</f>
        <v>0</v>
      </c>
      <c r="I895" t="s">
        <v>14</v>
      </c>
      <c r="J895" t="s">
        <v>14</v>
      </c>
    </row>
    <row r="896" spans="1:10">
      <c r="A896" t="s">
        <v>1175</v>
      </c>
      <c r="B896" t="s">
        <v>1125</v>
      </c>
      <c r="C896" t="s">
        <v>1176</v>
      </c>
      <c r="D896" s="1">
        <v>22.76</v>
      </c>
      <c r="E896" s="2">
        <v>7.3</v>
      </c>
      <c r="F896" s="2">
        <v>166.15</v>
      </c>
      <c r="G896" t="s">
        <v>1127</v>
      </c>
      <c r="H896">
        <f ca="1">IF(166.15&lt;&gt;166.15,0,0)</f>
        <v>0</v>
      </c>
      <c r="I896" t="s">
        <v>14</v>
      </c>
      <c r="J896" t="s">
        <v>14</v>
      </c>
    </row>
    <row r="897" spans="1:10">
      <c r="A897" t="s">
        <v>1177</v>
      </c>
      <c r="B897" t="s">
        <v>1125</v>
      </c>
      <c r="C897" t="s">
        <v>195</v>
      </c>
      <c r="D897" s="1">
        <v>22.25</v>
      </c>
      <c r="E897" s="2">
        <v>5.7</v>
      </c>
      <c r="F897" s="2">
        <v>126.83</v>
      </c>
      <c r="G897" t="s">
        <v>1127</v>
      </c>
      <c r="H897">
        <f ca="1">IF(126.83&lt;&gt;126.82,0.010000000000005116,0)</f>
        <v>0</v>
      </c>
      <c r="I897" t="s">
        <v>14</v>
      </c>
      <c r="J897" t="s">
        <v>14</v>
      </c>
    </row>
    <row r="898" spans="1:10">
      <c r="A898" t="s">
        <v>1178</v>
      </c>
      <c r="B898" t="s">
        <v>1125</v>
      </c>
      <c r="C898" t="s">
        <v>181</v>
      </c>
      <c r="D898" s="1">
        <v>22.95</v>
      </c>
      <c r="E898" s="2">
        <v>4.7</v>
      </c>
      <c r="F898" s="2">
        <v>107.87</v>
      </c>
      <c r="G898" t="s">
        <v>1127</v>
      </c>
      <c r="H898">
        <f ca="1">IF(107.87&lt;&gt;107.86,0.010000000000005116,0)</f>
        <v>0</v>
      </c>
      <c r="I898" t="s">
        <v>14</v>
      </c>
      <c r="J898" t="s">
        <v>14</v>
      </c>
    </row>
    <row r="899" spans="1:10">
      <c r="A899" t="s">
        <v>1179</v>
      </c>
      <c r="B899" t="s">
        <v>1125</v>
      </c>
      <c r="C899" t="s">
        <v>197</v>
      </c>
      <c r="D899" s="1">
        <v>22</v>
      </c>
      <c r="E899" s="2">
        <v>3.65</v>
      </c>
      <c r="F899" s="2">
        <v>80.3</v>
      </c>
      <c r="G899" t="s">
        <v>1127</v>
      </c>
      <c r="H899">
        <f ca="1">IF(80.3&lt;&gt;80.3,0,0)</f>
        <v>0</v>
      </c>
      <c r="I899" t="s">
        <v>14</v>
      </c>
      <c r="J899" t="s">
        <v>14</v>
      </c>
    </row>
    <row r="900" spans="1:10">
      <c r="A900" t="s">
        <v>1180</v>
      </c>
      <c r="B900" t="s">
        <v>1125</v>
      </c>
      <c r="C900" t="s">
        <v>174</v>
      </c>
      <c r="D900" s="1">
        <v>22.82</v>
      </c>
      <c r="E900" s="2">
        <v>4.15</v>
      </c>
      <c r="F900" s="2">
        <v>94.7</v>
      </c>
      <c r="G900" t="s">
        <v>1127</v>
      </c>
      <c r="H900">
        <f ca="1">IF(94.7&lt;&gt;94.7,0,0)</f>
        <v>0</v>
      </c>
      <c r="I900" t="s">
        <v>14</v>
      </c>
      <c r="J900" t="s">
        <v>14</v>
      </c>
    </row>
    <row r="901" spans="1:10">
      <c r="A901" t="s">
        <v>1181</v>
      </c>
      <c r="B901" t="s">
        <v>1125</v>
      </c>
      <c r="C901" t="s">
        <v>181</v>
      </c>
      <c r="D901" s="1">
        <v>22.93</v>
      </c>
      <c r="E901" s="2">
        <v>4.7</v>
      </c>
      <c r="F901" s="2">
        <v>107.77</v>
      </c>
      <c r="G901" t="s">
        <v>1127</v>
      </c>
      <c r="H901">
        <f ca="1">IF(107.77&lt;&gt;107.77,0,0)</f>
        <v>0</v>
      </c>
      <c r="I901" t="s">
        <v>14</v>
      </c>
      <c r="J901" t="s">
        <v>14</v>
      </c>
    </row>
    <row r="902" spans="1:10">
      <c r="A902" t="s">
        <v>1182</v>
      </c>
      <c r="B902" t="s">
        <v>1125</v>
      </c>
      <c r="C902" t="s">
        <v>195</v>
      </c>
      <c r="D902" s="1">
        <v>22.48</v>
      </c>
      <c r="E902" s="2">
        <v>5.7</v>
      </c>
      <c r="F902" s="2">
        <v>128.14</v>
      </c>
      <c r="G902" t="s">
        <v>1127</v>
      </c>
      <c r="H902">
        <f ca="1">IF(128.14&lt;&gt;128.14,0,0)</f>
        <v>0</v>
      </c>
      <c r="I902" t="s">
        <v>14</v>
      </c>
      <c r="J902" t="s">
        <v>14</v>
      </c>
    </row>
    <row r="903" spans="1:10">
      <c r="A903" t="s">
        <v>1183</v>
      </c>
      <c r="B903" t="s">
        <v>1125</v>
      </c>
      <c r="C903" t="s">
        <v>181</v>
      </c>
      <c r="D903" s="1">
        <v>22.65</v>
      </c>
      <c r="E903" s="2">
        <v>4.7</v>
      </c>
      <c r="F903" s="2">
        <v>106.46</v>
      </c>
      <c r="G903" t="s">
        <v>1127</v>
      </c>
      <c r="H903">
        <f ca="1">IF(106.46&lt;&gt;106.46,0,0)</f>
        <v>0</v>
      </c>
      <c r="I903" t="s">
        <v>14</v>
      </c>
      <c r="J903" t="s">
        <v>14</v>
      </c>
    </row>
    <row r="904" spans="1:10">
      <c r="A904" t="s">
        <v>1184</v>
      </c>
      <c r="B904" t="s">
        <v>1185</v>
      </c>
      <c r="C904" t="s">
        <v>1053</v>
      </c>
      <c r="D904" s="1">
        <v>22.2</v>
      </c>
      <c r="E904" s="2">
        <v>4.15</v>
      </c>
      <c r="F904" s="2">
        <v>92.13</v>
      </c>
      <c r="G904" t="s">
        <v>1186</v>
      </c>
      <c r="H904">
        <f ca="1">IF(92.13&lt;&gt;92.13,0,0)</f>
        <v>0</v>
      </c>
      <c r="I904" t="s">
        <v>14</v>
      </c>
      <c r="J904" t="s">
        <v>14</v>
      </c>
    </row>
    <row r="905" spans="1:10">
      <c r="A905" t="s">
        <v>1187</v>
      </c>
      <c r="B905" t="s">
        <v>1185</v>
      </c>
      <c r="C905" t="s">
        <v>1050</v>
      </c>
      <c r="D905" s="1">
        <v>24.34</v>
      </c>
      <c r="E905" s="2">
        <v>4.9</v>
      </c>
      <c r="F905" s="2">
        <v>119.27</v>
      </c>
      <c r="G905" t="s">
        <v>1186</v>
      </c>
      <c r="H905">
        <f ca="1">IF(119.27&lt;&gt;119.27,0,0)</f>
        <v>0</v>
      </c>
      <c r="I905" t="s">
        <v>14</v>
      </c>
      <c r="J905" t="s">
        <v>14</v>
      </c>
    </row>
    <row r="906" spans="1:10">
      <c r="A906" t="s">
        <v>1188</v>
      </c>
      <c r="B906" t="s">
        <v>1185</v>
      </c>
      <c r="C906" t="s">
        <v>1053</v>
      </c>
      <c r="D906" s="1">
        <v>24.3</v>
      </c>
      <c r="E906" s="2">
        <v>4.15</v>
      </c>
      <c r="F906" s="2">
        <v>100.85</v>
      </c>
      <c r="G906" t="s">
        <v>1186</v>
      </c>
      <c r="H906">
        <f ca="1">IF(100.85&lt;&gt;100.85,0,0)</f>
        <v>0</v>
      </c>
      <c r="I906" t="s">
        <v>14</v>
      </c>
      <c r="J906" t="s">
        <v>14</v>
      </c>
    </row>
    <row r="907" spans="1:10">
      <c r="A907" t="s">
        <v>1189</v>
      </c>
      <c r="B907" t="s">
        <v>1185</v>
      </c>
      <c r="C907" t="s">
        <v>1042</v>
      </c>
      <c r="D907" s="1">
        <v>24.29</v>
      </c>
      <c r="E907" s="2">
        <v>5.2</v>
      </c>
      <c r="F907" s="2">
        <v>126.31</v>
      </c>
      <c r="G907" t="s">
        <v>1186</v>
      </c>
      <c r="H907">
        <f ca="1">IF(126.31&lt;&gt;126.31,0,0)</f>
        <v>0</v>
      </c>
      <c r="I907" t="s">
        <v>14</v>
      </c>
      <c r="J907" t="s">
        <v>14</v>
      </c>
    </row>
    <row r="908" spans="1:10">
      <c r="A908" t="s">
        <v>1190</v>
      </c>
      <c r="B908" t="s">
        <v>1185</v>
      </c>
      <c r="C908" t="s">
        <v>1019</v>
      </c>
      <c r="D908" s="1">
        <v>24.33</v>
      </c>
      <c r="E908" s="2">
        <v>5.95</v>
      </c>
      <c r="F908" s="2">
        <v>144.76</v>
      </c>
      <c r="G908" t="s">
        <v>1186</v>
      </c>
      <c r="H908">
        <f ca="1">IF(144.76&lt;&gt;144.76,0,0)</f>
        <v>0</v>
      </c>
      <c r="I908" t="s">
        <v>14</v>
      </c>
      <c r="J908" t="s">
        <v>14</v>
      </c>
    </row>
    <row r="909" spans="1:10">
      <c r="A909" t="s">
        <v>1191</v>
      </c>
      <c r="B909" t="s">
        <v>1185</v>
      </c>
      <c r="C909" t="s">
        <v>1053</v>
      </c>
      <c r="D909" s="1">
        <v>24.35</v>
      </c>
      <c r="E909" s="2">
        <v>4.15</v>
      </c>
      <c r="F909" s="2">
        <v>101.05</v>
      </c>
      <c r="G909" t="s">
        <v>1186</v>
      </c>
      <c r="H909">
        <f ca="1">IF(101.05&lt;&gt;101.05,0,0)</f>
        <v>0</v>
      </c>
      <c r="I909" t="s">
        <v>14</v>
      </c>
      <c r="J909" t="s">
        <v>14</v>
      </c>
    </row>
    <row r="910" spans="1:10">
      <c r="A910" t="s">
        <v>1192</v>
      </c>
      <c r="B910" t="s">
        <v>1185</v>
      </c>
      <c r="C910" t="s">
        <v>1193</v>
      </c>
      <c r="D910" s="1">
        <v>24.56</v>
      </c>
      <c r="E910" s="2">
        <v>5.2</v>
      </c>
      <c r="F910" s="2">
        <v>127.71</v>
      </c>
      <c r="G910" t="s">
        <v>1186</v>
      </c>
      <c r="H910">
        <f ca="1">IF(127.71&lt;&gt;127.71,0,0)</f>
        <v>0</v>
      </c>
      <c r="I910" t="s">
        <v>14</v>
      </c>
      <c r="J910" t="s">
        <v>14</v>
      </c>
    </row>
    <row r="911" spans="1:10">
      <c r="A911" t="s">
        <v>1194</v>
      </c>
      <c r="B911" t="s">
        <v>1185</v>
      </c>
      <c r="C911" t="s">
        <v>1193</v>
      </c>
      <c r="D911" s="1">
        <v>24.35</v>
      </c>
      <c r="E911" s="2">
        <v>5.2</v>
      </c>
      <c r="F911" s="2">
        <v>126.62</v>
      </c>
      <c r="G911" t="s">
        <v>1186</v>
      </c>
      <c r="H911">
        <f ca="1">IF(126.62&lt;&gt;126.62,0,0)</f>
        <v>0</v>
      </c>
      <c r="I911" t="s">
        <v>14</v>
      </c>
      <c r="J911" t="s">
        <v>14</v>
      </c>
    </row>
    <row r="912" spans="1:10">
      <c r="A912" t="s">
        <v>1195</v>
      </c>
      <c r="B912" t="s">
        <v>1185</v>
      </c>
      <c r="C912" t="s">
        <v>1050</v>
      </c>
      <c r="D912" s="1">
        <v>24.34</v>
      </c>
      <c r="E912" s="2">
        <v>4.9</v>
      </c>
      <c r="F912" s="2">
        <v>119.27</v>
      </c>
      <c r="G912" t="s">
        <v>1186</v>
      </c>
      <c r="H912">
        <f ca="1">IF(119.27&lt;&gt;119.27,0,0)</f>
        <v>0</v>
      </c>
      <c r="I912" t="s">
        <v>14</v>
      </c>
      <c r="J912" t="s">
        <v>14</v>
      </c>
    </row>
    <row r="913" spans="1:10">
      <c r="A913" t="s">
        <v>1196</v>
      </c>
      <c r="B913" t="s">
        <v>1185</v>
      </c>
      <c r="C913" t="s">
        <v>1197</v>
      </c>
      <c r="D913" s="1">
        <v>24.31</v>
      </c>
      <c r="E913" s="2">
        <v>3.95</v>
      </c>
      <c r="F913" s="2">
        <v>96.02</v>
      </c>
      <c r="G913" t="s">
        <v>1186</v>
      </c>
      <c r="H913">
        <f ca="1">IF(96.02&lt;&gt;96.02,0,0)</f>
        <v>0</v>
      </c>
      <c r="I913" t="s">
        <v>14</v>
      </c>
      <c r="J913" t="s">
        <v>14</v>
      </c>
    </row>
    <row r="914" spans="1:10">
      <c r="A914" t="s">
        <v>1198</v>
      </c>
      <c r="B914" t="s">
        <v>1185</v>
      </c>
      <c r="C914" t="s">
        <v>1199</v>
      </c>
      <c r="D914" s="1">
        <v>24.39</v>
      </c>
      <c r="E914" s="2">
        <v>2.95</v>
      </c>
      <c r="F914" s="2">
        <v>71.95</v>
      </c>
      <c r="G914" t="s">
        <v>1186</v>
      </c>
      <c r="H914">
        <f ca="1">IF(71.95&lt;&gt;71.95,0,0)</f>
        <v>0</v>
      </c>
      <c r="I914" t="s">
        <v>14</v>
      </c>
      <c r="J914" t="s">
        <v>14</v>
      </c>
    </row>
    <row r="915" spans="1:10">
      <c r="A915" t="s">
        <v>1200</v>
      </c>
      <c r="B915" t="s">
        <v>1185</v>
      </c>
      <c r="C915" t="s">
        <v>1197</v>
      </c>
      <c r="D915" s="1">
        <v>24.34</v>
      </c>
      <c r="E915" s="2">
        <v>3.95</v>
      </c>
      <c r="F915" s="2">
        <v>96.14</v>
      </c>
      <c r="G915" t="s">
        <v>1186</v>
      </c>
      <c r="H915">
        <f ca="1">IF(96.14&lt;&gt;96.14,0,0)</f>
        <v>0</v>
      </c>
      <c r="I915" t="s">
        <v>14</v>
      </c>
      <c r="J915" t="s">
        <v>14</v>
      </c>
    </row>
    <row r="916" spans="1:10">
      <c r="A916" t="s">
        <v>1201</v>
      </c>
      <c r="B916" t="s">
        <v>1185</v>
      </c>
      <c r="C916" t="s">
        <v>1199</v>
      </c>
      <c r="D916" s="1">
        <v>24.47</v>
      </c>
      <c r="E916" s="2">
        <v>2.95</v>
      </c>
      <c r="F916" s="2">
        <v>72.19</v>
      </c>
      <c r="G916" t="s">
        <v>1186</v>
      </c>
      <c r="H916">
        <f ca="1">IF(72.19&lt;&gt;72.19,0,0)</f>
        <v>0</v>
      </c>
      <c r="I916" t="s">
        <v>14</v>
      </c>
      <c r="J916" t="s">
        <v>14</v>
      </c>
    </row>
    <row r="917" spans="1:10">
      <c r="A917" t="s">
        <v>1202</v>
      </c>
      <c r="B917" t="s">
        <v>1185</v>
      </c>
      <c r="C917" t="s">
        <v>1058</v>
      </c>
      <c r="D917" s="1">
        <v>24.38</v>
      </c>
      <c r="E917" s="2">
        <v>4.3</v>
      </c>
      <c r="F917" s="2">
        <v>104.83</v>
      </c>
      <c r="G917" t="s">
        <v>1186</v>
      </c>
      <c r="H917">
        <f ca="1">IF(104.83&lt;&gt;104.83,0,0)</f>
        <v>0</v>
      </c>
      <c r="I917" t="s">
        <v>14</v>
      </c>
      <c r="J917" t="s">
        <v>14</v>
      </c>
    </row>
    <row r="918" spans="1:10">
      <c r="A918" t="s">
        <v>1203</v>
      </c>
      <c r="B918" t="s">
        <v>1185</v>
      </c>
      <c r="C918" t="s">
        <v>1197</v>
      </c>
      <c r="D918" s="1">
        <v>24.33</v>
      </c>
      <c r="E918" s="2">
        <v>3.95</v>
      </c>
      <c r="F918" s="2">
        <v>96.1</v>
      </c>
      <c r="G918" t="s">
        <v>1186</v>
      </c>
      <c r="H918">
        <f ca="1">IF(96.1&lt;&gt;96.1,0,0)</f>
        <v>0</v>
      </c>
      <c r="I918" t="s">
        <v>14</v>
      </c>
      <c r="J918" t="s">
        <v>14</v>
      </c>
    </row>
    <row r="919" spans="1:10">
      <c r="A919" t="s">
        <v>1204</v>
      </c>
      <c r="B919" t="s">
        <v>1185</v>
      </c>
      <c r="C919" t="s">
        <v>1032</v>
      </c>
      <c r="D919" s="1">
        <v>24.4</v>
      </c>
      <c r="E919" s="2">
        <v>4.9</v>
      </c>
      <c r="F919" s="2">
        <v>119.56</v>
      </c>
      <c r="G919" t="s">
        <v>1186</v>
      </c>
      <c r="H919">
        <f ca="1">IF(119.56&lt;&gt;119.56,0,0)</f>
        <v>0</v>
      </c>
      <c r="I919" t="s">
        <v>14</v>
      </c>
      <c r="J919" t="s">
        <v>14</v>
      </c>
    </row>
    <row r="920" spans="1:10">
      <c r="A920" t="s">
        <v>1205</v>
      </c>
      <c r="B920" t="s">
        <v>1185</v>
      </c>
      <c r="C920" t="s">
        <v>1034</v>
      </c>
      <c r="D920" s="1">
        <v>24.37</v>
      </c>
      <c r="E920" s="2">
        <v>4.15</v>
      </c>
      <c r="F920" s="2">
        <v>101.14</v>
      </c>
      <c r="G920" t="s">
        <v>1186</v>
      </c>
      <c r="H920">
        <f ca="1">IF(101.14&lt;&gt;101.14,0,0)</f>
        <v>0</v>
      </c>
      <c r="I920" t="s">
        <v>14</v>
      </c>
      <c r="J920" t="s">
        <v>14</v>
      </c>
    </row>
    <row r="921" spans="1:10">
      <c r="A921" t="s">
        <v>1206</v>
      </c>
      <c r="B921" t="s">
        <v>1185</v>
      </c>
      <c r="C921" t="s">
        <v>1026</v>
      </c>
      <c r="D921" s="1">
        <v>24.5</v>
      </c>
      <c r="E921" s="2">
        <v>4.3</v>
      </c>
      <c r="F921" s="2">
        <v>105.35</v>
      </c>
      <c r="G921" t="s">
        <v>1186</v>
      </c>
      <c r="H921">
        <f ca="1">IF(105.35&lt;&gt;105.35,0,0)</f>
        <v>0</v>
      </c>
      <c r="I921" t="s">
        <v>14</v>
      </c>
      <c r="J921" t="s">
        <v>14</v>
      </c>
    </row>
    <row r="922" spans="1:10">
      <c r="A922" t="s">
        <v>1207</v>
      </c>
      <c r="B922" t="s">
        <v>1185</v>
      </c>
      <c r="C922" t="s">
        <v>1066</v>
      </c>
      <c r="D922" s="1">
        <v>24.37</v>
      </c>
      <c r="E922" s="2">
        <v>5.2</v>
      </c>
      <c r="F922" s="2">
        <v>126.72</v>
      </c>
      <c r="G922" t="s">
        <v>1186</v>
      </c>
      <c r="H922">
        <f ca="1">IF(126.72&lt;&gt;126.72,0,0)</f>
        <v>0</v>
      </c>
      <c r="I922" t="s">
        <v>14</v>
      </c>
      <c r="J922" t="s">
        <v>14</v>
      </c>
    </row>
    <row r="923" spans="1:10">
      <c r="A923" t="s">
        <v>1208</v>
      </c>
      <c r="B923" t="s">
        <v>1185</v>
      </c>
      <c r="C923" t="s">
        <v>1042</v>
      </c>
      <c r="D923" s="1">
        <v>24.36</v>
      </c>
      <c r="E923" s="2">
        <v>5.2</v>
      </c>
      <c r="F923" s="2">
        <v>126.67</v>
      </c>
      <c r="G923" t="s">
        <v>1186</v>
      </c>
      <c r="H923">
        <f ca="1">IF(126.67&lt;&gt;126.67,0,0)</f>
        <v>0</v>
      </c>
      <c r="I923" t="s">
        <v>14</v>
      </c>
      <c r="J923" t="s">
        <v>14</v>
      </c>
    </row>
    <row r="924" spans="1:10">
      <c r="A924" t="s">
        <v>1209</v>
      </c>
      <c r="B924" t="s">
        <v>1185</v>
      </c>
      <c r="C924" t="s">
        <v>1032</v>
      </c>
      <c r="D924" s="1">
        <v>24.32</v>
      </c>
      <c r="E924" s="2">
        <v>4.9</v>
      </c>
      <c r="F924" s="2">
        <v>119.17</v>
      </c>
      <c r="G924" t="s">
        <v>1186</v>
      </c>
      <c r="H924">
        <f ca="1">IF(119.17&lt;&gt;119.17,0,0)</f>
        <v>0</v>
      </c>
      <c r="I924" t="s">
        <v>14</v>
      </c>
      <c r="J924" t="s">
        <v>14</v>
      </c>
    </row>
    <row r="925" spans="1:10">
      <c r="A925" t="s">
        <v>1210</v>
      </c>
      <c r="B925" t="s">
        <v>1185</v>
      </c>
      <c r="C925" t="s">
        <v>1042</v>
      </c>
      <c r="D925" s="1">
        <v>24.49</v>
      </c>
      <c r="E925" s="2">
        <v>5.2</v>
      </c>
      <c r="F925" s="2">
        <v>127.35</v>
      </c>
      <c r="G925" t="s">
        <v>1186</v>
      </c>
      <c r="H925">
        <f ca="1">IF(127.35&lt;&gt;127.35,0,0)</f>
        <v>0</v>
      </c>
      <c r="I925" t="s">
        <v>14</v>
      </c>
      <c r="J925" t="s">
        <v>14</v>
      </c>
    </row>
    <row r="926" spans="1:10">
      <c r="A926" t="s">
        <v>1211</v>
      </c>
      <c r="B926" t="s">
        <v>1185</v>
      </c>
      <c r="C926" t="s">
        <v>1066</v>
      </c>
      <c r="D926" s="1">
        <v>24.37</v>
      </c>
      <c r="E926" s="2">
        <v>5.2</v>
      </c>
      <c r="F926" s="2">
        <v>126.72</v>
      </c>
      <c r="G926" t="s">
        <v>1186</v>
      </c>
      <c r="H926">
        <f ca="1">IF(126.72&lt;&gt;126.72,0,0)</f>
        <v>0</v>
      </c>
      <c r="I926" t="s">
        <v>14</v>
      </c>
      <c r="J926" t="s">
        <v>14</v>
      </c>
    </row>
    <row r="927" spans="1:10">
      <c r="A927" t="s">
        <v>1212</v>
      </c>
      <c r="B927" t="s">
        <v>1185</v>
      </c>
      <c r="C927" t="s">
        <v>1197</v>
      </c>
      <c r="D927" s="1">
        <v>24.32</v>
      </c>
      <c r="E927" s="2">
        <v>3.95</v>
      </c>
      <c r="F927" s="2">
        <v>96.06</v>
      </c>
      <c r="G927" t="s">
        <v>1186</v>
      </c>
      <c r="H927">
        <f ca="1">IF(96.06&lt;&gt;96.06,0,0)</f>
        <v>0</v>
      </c>
      <c r="I927" t="s">
        <v>14</v>
      </c>
      <c r="J927" t="s">
        <v>14</v>
      </c>
    </row>
    <row r="928" spans="1:10">
      <c r="A928" t="s">
        <v>1213</v>
      </c>
      <c r="B928" t="s">
        <v>1185</v>
      </c>
      <c r="C928" t="s">
        <v>1042</v>
      </c>
      <c r="D928" s="1">
        <v>24.35</v>
      </c>
      <c r="E928" s="2">
        <v>5.2</v>
      </c>
      <c r="F928" s="2">
        <v>126.62</v>
      </c>
      <c r="G928" t="s">
        <v>1186</v>
      </c>
      <c r="H928">
        <f ca="1">IF(126.62&lt;&gt;126.62,0,0)</f>
        <v>0</v>
      </c>
      <c r="I928" t="s">
        <v>14</v>
      </c>
      <c r="J928" t="s">
        <v>14</v>
      </c>
    </row>
    <row r="929" spans="1:10">
      <c r="A929" t="s">
        <v>1214</v>
      </c>
      <c r="B929" t="s">
        <v>1185</v>
      </c>
      <c r="C929" t="s">
        <v>1058</v>
      </c>
      <c r="D929" s="1">
        <v>24.31</v>
      </c>
      <c r="E929" s="2">
        <v>4.3</v>
      </c>
      <c r="F929" s="2">
        <v>104.53</v>
      </c>
      <c r="G929" t="s">
        <v>1186</v>
      </c>
      <c r="H929">
        <f ca="1">IF(104.53&lt;&gt;104.53,0,0)</f>
        <v>0</v>
      </c>
      <c r="I929" t="s">
        <v>14</v>
      </c>
      <c r="J929" t="s">
        <v>14</v>
      </c>
    </row>
    <row r="930" spans="1:10">
      <c r="A930" t="s">
        <v>1215</v>
      </c>
      <c r="B930" t="s">
        <v>1185</v>
      </c>
      <c r="C930" t="s">
        <v>1066</v>
      </c>
      <c r="D930" s="1">
        <v>24.45</v>
      </c>
      <c r="E930" s="2">
        <v>5.2</v>
      </c>
      <c r="F930" s="2">
        <v>127.14</v>
      </c>
      <c r="G930" t="s">
        <v>1186</v>
      </c>
      <c r="H930">
        <f ca="1">IF(127.14&lt;&gt;127.14,0,0)</f>
        <v>0</v>
      </c>
      <c r="I930" t="s">
        <v>14</v>
      </c>
      <c r="J930" t="s">
        <v>14</v>
      </c>
    </row>
    <row r="931" spans="1:10">
      <c r="A931" t="s">
        <v>1216</v>
      </c>
      <c r="B931" t="s">
        <v>1185</v>
      </c>
      <c r="C931" t="s">
        <v>1042</v>
      </c>
      <c r="D931" s="1">
        <v>24.49</v>
      </c>
      <c r="E931" s="2">
        <v>5.2</v>
      </c>
      <c r="F931" s="2">
        <v>127.35</v>
      </c>
      <c r="G931" t="s">
        <v>1186</v>
      </c>
      <c r="H931">
        <f ca="1">IF(127.35&lt;&gt;127.35,0,0)</f>
        <v>0</v>
      </c>
      <c r="I931" t="s">
        <v>14</v>
      </c>
      <c r="J931" t="s">
        <v>14</v>
      </c>
    </row>
    <row r="932" spans="1:10">
      <c r="A932" t="s">
        <v>1217</v>
      </c>
      <c r="B932" t="s">
        <v>1185</v>
      </c>
      <c r="C932" t="s">
        <v>1066</v>
      </c>
      <c r="D932" s="1">
        <v>24.38</v>
      </c>
      <c r="E932" s="2">
        <v>5.2</v>
      </c>
      <c r="F932" s="2">
        <v>126.78</v>
      </c>
      <c r="G932" t="s">
        <v>1186</v>
      </c>
      <c r="H932">
        <f ca="1">IF(126.78&lt;&gt;126.78,0,0)</f>
        <v>0</v>
      </c>
      <c r="I932" t="s">
        <v>14</v>
      </c>
      <c r="J932" t="s">
        <v>14</v>
      </c>
    </row>
    <row r="933" spans="1:10">
      <c r="A933" t="s">
        <v>1218</v>
      </c>
      <c r="B933" t="s">
        <v>1185</v>
      </c>
      <c r="C933" t="s">
        <v>1056</v>
      </c>
      <c r="D933" s="1">
        <v>24.34</v>
      </c>
      <c r="E933" s="2">
        <v>4.15</v>
      </c>
      <c r="F933" s="2">
        <v>101.01</v>
      </c>
      <c r="G933" t="s">
        <v>1186</v>
      </c>
      <c r="H933">
        <f ca="1">IF(101.01&lt;&gt;101.01,0,0)</f>
        <v>0</v>
      </c>
      <c r="I933" t="s">
        <v>14</v>
      </c>
      <c r="J933" t="s">
        <v>14</v>
      </c>
    </row>
    <row r="934" spans="1:10">
      <c r="A934" t="s">
        <v>1219</v>
      </c>
      <c r="B934" t="s">
        <v>1185</v>
      </c>
      <c r="C934" t="s">
        <v>1066</v>
      </c>
      <c r="D934" s="1">
        <v>23.86</v>
      </c>
      <c r="E934" s="2">
        <v>5.2</v>
      </c>
      <c r="F934" s="2">
        <v>124.07</v>
      </c>
      <c r="G934" t="s">
        <v>1186</v>
      </c>
      <c r="H934">
        <f ca="1">IF(124.07&lt;&gt;124.07,0,0)</f>
        <v>0</v>
      </c>
      <c r="I934" t="s">
        <v>14</v>
      </c>
      <c r="J934" t="s">
        <v>14</v>
      </c>
    </row>
    <row r="935" spans="1:10">
      <c r="A935" t="s">
        <v>1220</v>
      </c>
      <c r="B935" t="s">
        <v>1185</v>
      </c>
      <c r="C935" t="s">
        <v>1058</v>
      </c>
      <c r="D935" s="1">
        <v>24.38</v>
      </c>
      <c r="E935" s="2">
        <v>4.3</v>
      </c>
      <c r="F935" s="2">
        <v>104.83</v>
      </c>
      <c r="G935" t="s">
        <v>1186</v>
      </c>
      <c r="H935">
        <f ca="1">IF(104.83&lt;&gt;104.83,0,0)</f>
        <v>0</v>
      </c>
      <c r="I935" t="s">
        <v>14</v>
      </c>
      <c r="J935" t="s">
        <v>14</v>
      </c>
    </row>
    <row r="936" spans="1:10">
      <c r="A936" t="s">
        <v>1221</v>
      </c>
      <c r="B936" t="s">
        <v>1185</v>
      </c>
      <c r="C936" t="s">
        <v>1042</v>
      </c>
      <c r="D936" s="1">
        <v>24.31</v>
      </c>
      <c r="E936" s="2">
        <v>5.2</v>
      </c>
      <c r="F936" s="2">
        <v>126.41</v>
      </c>
      <c r="G936" t="s">
        <v>1186</v>
      </c>
      <c r="H936">
        <f ca="1">IF(126.41&lt;&gt;126.41,0,0)</f>
        <v>0</v>
      </c>
      <c r="I936" t="s">
        <v>14</v>
      </c>
      <c r="J936" t="s">
        <v>14</v>
      </c>
    </row>
    <row r="937" spans="1:10">
      <c r="A937" t="s">
        <v>1222</v>
      </c>
      <c r="B937" t="s">
        <v>1185</v>
      </c>
      <c r="C937" t="s">
        <v>1061</v>
      </c>
      <c r="D937" s="1">
        <v>24.32</v>
      </c>
      <c r="E937" s="2">
        <v>5.45</v>
      </c>
      <c r="F937" s="2">
        <v>132.54</v>
      </c>
      <c r="G937" t="s">
        <v>1186</v>
      </c>
      <c r="H937">
        <f ca="1">IF(132.54&lt;&gt;132.54,0,0)</f>
        <v>0</v>
      </c>
      <c r="I937" t="s">
        <v>14</v>
      </c>
      <c r="J937" t="s">
        <v>14</v>
      </c>
    </row>
    <row r="938" spans="1:10">
      <c r="A938" t="s">
        <v>1223</v>
      </c>
      <c r="B938" t="s">
        <v>1224</v>
      </c>
      <c r="C938" t="s">
        <v>399</v>
      </c>
      <c r="D938" s="1">
        <v>15.11</v>
      </c>
      <c r="E938" s="2">
        <v>4.7</v>
      </c>
      <c r="F938" s="2">
        <v>71.02</v>
      </c>
      <c r="G938" t="s">
        <v>1225</v>
      </c>
      <c r="H938">
        <f ca="1">IF(71.02&lt;&gt;71.02,0,0)</f>
        <v>0</v>
      </c>
      <c r="I938" t="s">
        <v>14</v>
      </c>
      <c r="J938" t="s">
        <v>14</v>
      </c>
    </row>
    <row r="939" spans="1:10">
      <c r="A939" t="s">
        <v>1226</v>
      </c>
      <c r="B939" t="s">
        <v>1224</v>
      </c>
      <c r="C939" t="s">
        <v>399</v>
      </c>
      <c r="D939" s="1">
        <v>15.06</v>
      </c>
      <c r="E939" s="2">
        <v>4.7</v>
      </c>
      <c r="F939" s="2">
        <v>70.78</v>
      </c>
      <c r="G939" t="s">
        <v>1225</v>
      </c>
      <c r="H939">
        <f ca="1">IF(70.78&lt;&gt;70.78,0,0)</f>
        <v>0</v>
      </c>
      <c r="I939" t="s">
        <v>14</v>
      </c>
      <c r="J939" t="s">
        <v>14</v>
      </c>
    </row>
    <row r="940" spans="1:10">
      <c r="A940" t="s">
        <v>1227</v>
      </c>
      <c r="B940" t="s">
        <v>1224</v>
      </c>
      <c r="C940" t="s">
        <v>473</v>
      </c>
      <c r="D940" s="1">
        <v>15.04</v>
      </c>
      <c r="E940" s="2">
        <v>3.95</v>
      </c>
      <c r="F940" s="2">
        <v>59.41</v>
      </c>
      <c r="G940" t="s">
        <v>1225</v>
      </c>
      <c r="H940">
        <f ca="1">IF(59.41&lt;&gt;59.41,0,0)</f>
        <v>0</v>
      </c>
      <c r="I940" t="s">
        <v>14</v>
      </c>
      <c r="J940" t="s">
        <v>14</v>
      </c>
    </row>
    <row r="941" spans="1:10">
      <c r="A941" t="s">
        <v>1228</v>
      </c>
      <c r="B941" t="s">
        <v>1224</v>
      </c>
      <c r="C941" t="s">
        <v>399</v>
      </c>
      <c r="D941" s="1">
        <v>15.08</v>
      </c>
      <c r="E941" s="2">
        <v>4.7</v>
      </c>
      <c r="F941" s="2">
        <v>70.88</v>
      </c>
      <c r="G941" t="s">
        <v>1225</v>
      </c>
      <c r="H941">
        <f ca="1">IF(70.88&lt;&gt;70.88,0,0)</f>
        <v>0</v>
      </c>
      <c r="I941" t="s">
        <v>14</v>
      </c>
      <c r="J941" t="s">
        <v>14</v>
      </c>
    </row>
    <row r="942" spans="1:10">
      <c r="A942" t="s">
        <v>1229</v>
      </c>
      <c r="B942" t="s">
        <v>1224</v>
      </c>
      <c r="C942" t="s">
        <v>396</v>
      </c>
      <c r="D942" s="1">
        <v>15.11</v>
      </c>
      <c r="E942" s="2">
        <v>5.2</v>
      </c>
      <c r="F942" s="2">
        <v>78.57</v>
      </c>
      <c r="G942" t="s">
        <v>1225</v>
      </c>
      <c r="H942">
        <f ca="1">IF(78.57&lt;&gt;78.57,0,0)</f>
        <v>0</v>
      </c>
      <c r="I942" t="s">
        <v>14</v>
      </c>
      <c r="J942" t="s">
        <v>14</v>
      </c>
    </row>
    <row r="943" spans="1:10">
      <c r="A943" t="s">
        <v>1230</v>
      </c>
      <c r="B943" t="s">
        <v>1224</v>
      </c>
      <c r="C943" t="s">
        <v>679</v>
      </c>
      <c r="D943" s="1">
        <v>15.12</v>
      </c>
      <c r="E943" s="2">
        <v>4.7</v>
      </c>
      <c r="F943" s="2">
        <v>71.06</v>
      </c>
      <c r="G943" t="s">
        <v>1225</v>
      </c>
      <c r="H943">
        <f ca="1">IF(71.06&lt;&gt;71.06,0,0)</f>
        <v>0</v>
      </c>
      <c r="I943" t="s">
        <v>14</v>
      </c>
      <c r="J943" t="s">
        <v>14</v>
      </c>
    </row>
    <row r="944" spans="1:10">
      <c r="A944" t="s">
        <v>1231</v>
      </c>
      <c r="B944" t="s">
        <v>1224</v>
      </c>
      <c r="C944" t="s">
        <v>399</v>
      </c>
      <c r="D944" s="1">
        <v>15.03</v>
      </c>
      <c r="E944" s="2">
        <v>4.7</v>
      </c>
      <c r="F944" s="2">
        <v>70.64</v>
      </c>
      <c r="G944" t="s">
        <v>1225</v>
      </c>
      <c r="H944">
        <f ca="1">IF(70.64&lt;&gt;70.64,0,0)</f>
        <v>0</v>
      </c>
      <c r="I944" t="s">
        <v>14</v>
      </c>
      <c r="J944" t="s">
        <v>14</v>
      </c>
    </row>
    <row r="945" spans="1:10">
      <c r="A945" t="s">
        <v>1232</v>
      </c>
      <c r="B945" t="s">
        <v>1224</v>
      </c>
      <c r="C945" t="s">
        <v>478</v>
      </c>
      <c r="D945" s="1">
        <v>15.06</v>
      </c>
      <c r="E945" s="2">
        <v>4.7</v>
      </c>
      <c r="F945" s="2">
        <v>70.78</v>
      </c>
      <c r="G945" t="s">
        <v>1225</v>
      </c>
      <c r="H945">
        <f ca="1">IF(70.78&lt;&gt;70.78,0,0)</f>
        <v>0</v>
      </c>
      <c r="I945" t="s">
        <v>14</v>
      </c>
      <c r="J945" t="s">
        <v>14</v>
      </c>
    </row>
    <row r="946" spans="1:10">
      <c r="A946" t="s">
        <v>1233</v>
      </c>
      <c r="B946" t="s">
        <v>1224</v>
      </c>
      <c r="C946" t="s">
        <v>483</v>
      </c>
      <c r="D946" s="1">
        <v>15.07</v>
      </c>
      <c r="E946" s="2">
        <v>4.15</v>
      </c>
      <c r="F946" s="2">
        <v>62.54</v>
      </c>
      <c r="G946" t="s">
        <v>1225</v>
      </c>
      <c r="H946">
        <f ca="1">IF(62.54&lt;&gt;62.54,0,0)</f>
        <v>0</v>
      </c>
      <c r="I946" t="s">
        <v>14</v>
      </c>
      <c r="J946" t="s">
        <v>14</v>
      </c>
    </row>
    <row r="947" spans="1:10">
      <c r="A947" t="s">
        <v>1234</v>
      </c>
      <c r="B947" t="s">
        <v>1224</v>
      </c>
      <c r="C947" t="s">
        <v>686</v>
      </c>
      <c r="D947" s="1">
        <v>15.13</v>
      </c>
      <c r="E947" s="2">
        <v>5.7</v>
      </c>
      <c r="F947" s="2">
        <v>86.24</v>
      </c>
      <c r="G947" t="s">
        <v>1225</v>
      </c>
      <c r="H947">
        <f ca="1">IF(86.24&lt;&gt;86.24,0,0)</f>
        <v>0</v>
      </c>
      <c r="I947" t="s">
        <v>14</v>
      </c>
      <c r="J947" t="s">
        <v>14</v>
      </c>
    </row>
    <row r="948" spans="1:10">
      <c r="A948" t="s">
        <v>1235</v>
      </c>
      <c r="B948" t="s">
        <v>1224</v>
      </c>
      <c r="C948" t="s">
        <v>411</v>
      </c>
      <c r="D948" s="1">
        <v>15.18</v>
      </c>
      <c r="E948" s="2">
        <v>4.3</v>
      </c>
      <c r="F948" s="2">
        <v>65.27</v>
      </c>
      <c r="G948" t="s">
        <v>1225</v>
      </c>
      <c r="H948">
        <f ca="1">IF(65.27&lt;&gt;65.27,0,0)</f>
        <v>0</v>
      </c>
      <c r="I948" t="s">
        <v>14</v>
      </c>
      <c r="J948" t="s">
        <v>14</v>
      </c>
    </row>
    <row r="949" spans="1:10">
      <c r="A949" t="s">
        <v>1236</v>
      </c>
      <c r="B949" t="s">
        <v>1224</v>
      </c>
      <c r="C949" t="s">
        <v>411</v>
      </c>
      <c r="D949" s="1">
        <v>15.28</v>
      </c>
      <c r="E949" s="2">
        <v>4.3</v>
      </c>
      <c r="F949" s="2">
        <v>65.7</v>
      </c>
      <c r="G949" t="s">
        <v>1225</v>
      </c>
      <c r="H949">
        <f ca="1">IF(65.7&lt;&gt;65.7,0,0)</f>
        <v>0</v>
      </c>
      <c r="I949" t="s">
        <v>14</v>
      </c>
      <c r="J949" t="s">
        <v>14</v>
      </c>
    </row>
    <row r="950" spans="1:10">
      <c r="A950" t="s">
        <v>1237</v>
      </c>
      <c r="B950" t="s">
        <v>1224</v>
      </c>
      <c r="C950" t="s">
        <v>411</v>
      </c>
      <c r="D950" s="1">
        <v>15.07</v>
      </c>
      <c r="E950" s="2">
        <v>4.3</v>
      </c>
      <c r="F950" s="2">
        <v>64.8</v>
      </c>
      <c r="G950" t="s">
        <v>1225</v>
      </c>
      <c r="H950">
        <f ca="1">IF(64.8&lt;&gt;64.8,0,0)</f>
        <v>0</v>
      </c>
      <c r="I950" t="s">
        <v>14</v>
      </c>
      <c r="J950" t="s">
        <v>14</v>
      </c>
    </row>
    <row r="951" spans="1:10">
      <c r="A951" t="s">
        <v>1238</v>
      </c>
      <c r="B951" t="s">
        <v>1224</v>
      </c>
      <c r="C951" t="s">
        <v>411</v>
      </c>
      <c r="D951" s="1">
        <v>15.14</v>
      </c>
      <c r="E951" s="2">
        <v>4.3</v>
      </c>
      <c r="F951" s="2">
        <v>65.1</v>
      </c>
      <c r="G951" t="s">
        <v>1225</v>
      </c>
      <c r="H951">
        <f ca="1">IF(65.1&lt;&gt;65.1,0,0)</f>
        <v>0</v>
      </c>
      <c r="I951" t="s">
        <v>14</v>
      </c>
      <c r="J951" t="s">
        <v>14</v>
      </c>
    </row>
    <row r="952" spans="1:10">
      <c r="A952" t="s">
        <v>1239</v>
      </c>
      <c r="B952" t="s">
        <v>1224</v>
      </c>
      <c r="C952" t="s">
        <v>423</v>
      </c>
      <c r="D952" s="1">
        <v>15.19</v>
      </c>
      <c r="E952" s="2">
        <v>3.1</v>
      </c>
      <c r="F952" s="2">
        <v>47.09</v>
      </c>
      <c r="G952" t="s">
        <v>1225</v>
      </c>
      <c r="H952">
        <f ca="1">IF(47.09&lt;&gt;47.09,0,0)</f>
        <v>0</v>
      </c>
      <c r="I952" t="s">
        <v>14</v>
      </c>
      <c r="J952" t="s">
        <v>14</v>
      </c>
    </row>
    <row r="953" spans="1:10">
      <c r="A953" t="s">
        <v>1240</v>
      </c>
      <c r="B953" t="s">
        <v>1224</v>
      </c>
      <c r="C953" t="s">
        <v>1241</v>
      </c>
      <c r="D953" s="1">
        <v>15.18</v>
      </c>
      <c r="E953" s="2">
        <v>4.15</v>
      </c>
      <c r="F953" s="2">
        <v>63</v>
      </c>
      <c r="G953" t="s">
        <v>1225</v>
      </c>
      <c r="H953">
        <f ca="1">IF(63&lt;&gt;63,0,0)</f>
        <v>0</v>
      </c>
      <c r="I953" t="s">
        <v>14</v>
      </c>
      <c r="J953" t="s">
        <v>14</v>
      </c>
    </row>
    <row r="954" spans="1:10">
      <c r="A954" t="s">
        <v>1242</v>
      </c>
      <c r="B954" t="s">
        <v>1224</v>
      </c>
      <c r="C954" t="s">
        <v>411</v>
      </c>
      <c r="D954" s="1">
        <v>15.22</v>
      </c>
      <c r="E954" s="2">
        <v>4.3</v>
      </c>
      <c r="F954" s="2">
        <v>65.45</v>
      </c>
      <c r="G954" t="s">
        <v>1225</v>
      </c>
      <c r="H954">
        <f ca="1">IF(65.45&lt;&gt;65.45,0,0)</f>
        <v>0</v>
      </c>
      <c r="I954" t="s">
        <v>14</v>
      </c>
      <c r="J954" t="s">
        <v>14</v>
      </c>
    </row>
    <row r="955" spans="1:10">
      <c r="A955" t="s">
        <v>1243</v>
      </c>
      <c r="B955" t="s">
        <v>1224</v>
      </c>
      <c r="C955" t="s">
        <v>749</v>
      </c>
      <c r="D955" s="1">
        <v>15.28</v>
      </c>
      <c r="E955" s="2">
        <v>4.15</v>
      </c>
      <c r="F955" s="2">
        <v>63.41</v>
      </c>
      <c r="G955" t="s">
        <v>1225</v>
      </c>
      <c r="H955">
        <f ca="1">IF(63.41&lt;&gt;63.41,0,0)</f>
        <v>0</v>
      </c>
      <c r="I955" t="s">
        <v>14</v>
      </c>
      <c r="J955" t="s">
        <v>14</v>
      </c>
    </row>
    <row r="956" spans="1:10">
      <c r="A956" t="s">
        <v>1244</v>
      </c>
      <c r="B956" t="s">
        <v>1224</v>
      </c>
      <c r="C956" t="s">
        <v>401</v>
      </c>
      <c r="D956" s="1">
        <v>15.21</v>
      </c>
      <c r="E956" s="2">
        <v>3.95</v>
      </c>
      <c r="F956" s="2">
        <v>60.08</v>
      </c>
      <c r="G956" t="s">
        <v>1225</v>
      </c>
      <c r="H956">
        <f ca="1">IF(60.08&lt;&gt;60.08,0,0)</f>
        <v>0</v>
      </c>
      <c r="I956" t="s">
        <v>14</v>
      </c>
      <c r="J956" t="s">
        <v>14</v>
      </c>
    </row>
    <row r="957" spans="1:10">
      <c r="A957" t="s">
        <v>1245</v>
      </c>
      <c r="B957" t="s">
        <v>1224</v>
      </c>
      <c r="C957" t="s">
        <v>411</v>
      </c>
      <c r="D957" s="1">
        <v>15.21</v>
      </c>
      <c r="E957" s="2">
        <v>4.3</v>
      </c>
      <c r="F957" s="2">
        <v>65.4</v>
      </c>
      <c r="G957" t="s">
        <v>1225</v>
      </c>
      <c r="H957">
        <f ca="1">IF(65.4&lt;&gt;65.4,0,0)</f>
        <v>0</v>
      </c>
      <c r="I957" t="s">
        <v>14</v>
      </c>
      <c r="J957" t="s">
        <v>14</v>
      </c>
    </row>
    <row r="958" spans="1:10">
      <c r="A958" t="s">
        <v>1246</v>
      </c>
      <c r="B958" t="s">
        <v>1224</v>
      </c>
      <c r="C958" t="s">
        <v>429</v>
      </c>
      <c r="D958" s="1">
        <v>15.22</v>
      </c>
      <c r="E958" s="2">
        <v>3.45</v>
      </c>
      <c r="F958" s="2">
        <v>52.51</v>
      </c>
      <c r="G958" t="s">
        <v>1225</v>
      </c>
      <c r="H958">
        <f ca="1">IF(52.51&lt;&gt;52.51,0,0)</f>
        <v>0</v>
      </c>
      <c r="I958" t="s">
        <v>14</v>
      </c>
      <c r="J958" t="s">
        <v>14</v>
      </c>
    </row>
    <row r="959" spans="1:10">
      <c r="A959" t="s">
        <v>1247</v>
      </c>
      <c r="B959" t="s">
        <v>1224</v>
      </c>
      <c r="C959" t="s">
        <v>403</v>
      </c>
      <c r="D959" s="1">
        <v>15.24</v>
      </c>
      <c r="E959" s="2">
        <v>3.95</v>
      </c>
      <c r="F959" s="2">
        <v>60.2</v>
      </c>
      <c r="G959" t="s">
        <v>1225</v>
      </c>
      <c r="H959">
        <f ca="1">IF(60.2&lt;&gt;60.2,0,0)</f>
        <v>0</v>
      </c>
      <c r="I959" t="s">
        <v>14</v>
      </c>
      <c r="J959" t="s">
        <v>14</v>
      </c>
    </row>
    <row r="960" spans="1:10">
      <c r="A960" t="s">
        <v>1248</v>
      </c>
      <c r="B960" t="s">
        <v>1224</v>
      </c>
      <c r="C960" t="s">
        <v>401</v>
      </c>
      <c r="D960" s="1">
        <v>15.15</v>
      </c>
      <c r="E960" s="2">
        <v>3.95</v>
      </c>
      <c r="F960" s="2">
        <v>59.84</v>
      </c>
      <c r="G960" t="s">
        <v>1225</v>
      </c>
      <c r="H960">
        <f ca="1">IF(59.84&lt;&gt;59.84,0,0)</f>
        <v>0</v>
      </c>
      <c r="I960" t="s">
        <v>14</v>
      </c>
      <c r="J960" t="s">
        <v>14</v>
      </c>
    </row>
    <row r="961" spans="1:10">
      <c r="A961" t="s">
        <v>1249</v>
      </c>
      <c r="B961" t="s">
        <v>1224</v>
      </c>
      <c r="C961" t="s">
        <v>429</v>
      </c>
      <c r="D961" s="1">
        <v>15.2</v>
      </c>
      <c r="E961" s="2">
        <v>3.45</v>
      </c>
      <c r="F961" s="2">
        <v>52.44</v>
      </c>
      <c r="G961" t="s">
        <v>1225</v>
      </c>
      <c r="H961">
        <f ca="1">IF(52.44&lt;&gt;52.44,0,0)</f>
        <v>0</v>
      </c>
      <c r="I961" t="s">
        <v>14</v>
      </c>
      <c r="J961" t="s">
        <v>14</v>
      </c>
    </row>
    <row r="962" spans="1:10">
      <c r="A962" t="s">
        <v>1250</v>
      </c>
      <c r="B962" t="s">
        <v>1224</v>
      </c>
      <c r="C962" t="s">
        <v>494</v>
      </c>
      <c r="D962" s="1">
        <v>15.24</v>
      </c>
      <c r="E962" s="2">
        <v>4.15</v>
      </c>
      <c r="F962" s="2">
        <v>63.25</v>
      </c>
      <c r="G962" t="s">
        <v>1225</v>
      </c>
      <c r="H962">
        <f ca="1">IF(63.25&lt;&gt;63.25,0,0)</f>
        <v>0</v>
      </c>
      <c r="I962" t="s">
        <v>14</v>
      </c>
      <c r="J962" t="s">
        <v>14</v>
      </c>
    </row>
    <row r="963" spans="1:10">
      <c r="A963" t="s">
        <v>1251</v>
      </c>
      <c r="B963" t="s">
        <v>1224</v>
      </c>
      <c r="C963" t="s">
        <v>423</v>
      </c>
      <c r="D963" s="1">
        <v>15.23</v>
      </c>
      <c r="E963" s="2">
        <v>3.1</v>
      </c>
      <c r="F963" s="2">
        <v>47.21</v>
      </c>
      <c r="G963" t="s">
        <v>1225</v>
      </c>
      <c r="H963">
        <f ca="1">IF(47.21&lt;&gt;47.21,0,0)</f>
        <v>0</v>
      </c>
      <c r="I963" t="s">
        <v>14</v>
      </c>
      <c r="J963" t="s">
        <v>14</v>
      </c>
    </row>
    <row r="964" spans="1:10">
      <c r="A964" t="s">
        <v>1252</v>
      </c>
      <c r="B964" t="s">
        <v>1224</v>
      </c>
      <c r="C964" t="s">
        <v>411</v>
      </c>
      <c r="D964" s="1">
        <v>15.2</v>
      </c>
      <c r="E964" s="2">
        <v>4.3</v>
      </c>
      <c r="F964" s="2">
        <v>65.36</v>
      </c>
      <c r="G964" t="s">
        <v>1225</v>
      </c>
      <c r="H964">
        <f ca="1">IF(65.36&lt;&gt;65.36,0,0)</f>
        <v>0</v>
      </c>
      <c r="I964" t="s">
        <v>14</v>
      </c>
      <c r="J964" t="s">
        <v>14</v>
      </c>
    </row>
    <row r="965" spans="1:10">
      <c r="A965" t="s">
        <v>1253</v>
      </c>
      <c r="B965" t="s">
        <v>1224</v>
      </c>
      <c r="C965" t="s">
        <v>411</v>
      </c>
      <c r="D965" s="1">
        <v>15.28</v>
      </c>
      <c r="E965" s="2">
        <v>4.3</v>
      </c>
      <c r="F965" s="2">
        <v>65.7</v>
      </c>
      <c r="G965" t="s">
        <v>1225</v>
      </c>
      <c r="H965">
        <f ca="1">IF(65.7&lt;&gt;65.7,0,0)</f>
        <v>0</v>
      </c>
      <c r="I965" t="s">
        <v>14</v>
      </c>
      <c r="J965" t="s">
        <v>14</v>
      </c>
    </row>
    <row r="966" spans="1:10">
      <c r="A966" t="s">
        <v>1254</v>
      </c>
      <c r="B966" t="s">
        <v>1255</v>
      </c>
      <c r="C966" t="s">
        <v>411</v>
      </c>
      <c r="D966" s="1">
        <v>18.87</v>
      </c>
      <c r="E966" s="2">
        <v>4.3</v>
      </c>
      <c r="F966" s="2">
        <v>81.14</v>
      </c>
      <c r="G966" t="s">
        <v>1256</v>
      </c>
      <c r="H966">
        <f ca="1">IF(81.14&lt;&gt;81.14,0,0)</f>
        <v>0</v>
      </c>
      <c r="I966" t="s">
        <v>14</v>
      </c>
      <c r="J966" t="s">
        <v>14</v>
      </c>
    </row>
    <row r="967" spans="1:10">
      <c r="A967" t="s">
        <v>1257</v>
      </c>
      <c r="B967" t="s">
        <v>1255</v>
      </c>
      <c r="C967" t="s">
        <v>401</v>
      </c>
      <c r="D967" s="1">
        <v>18.78</v>
      </c>
      <c r="E967" s="2">
        <v>3.95</v>
      </c>
      <c r="F967" s="2">
        <v>74.18</v>
      </c>
      <c r="G967" t="s">
        <v>1256</v>
      </c>
      <c r="H967">
        <f ca="1">IF(74.18&lt;&gt;74.18,0,0)</f>
        <v>0</v>
      </c>
      <c r="I967" t="s">
        <v>14</v>
      </c>
      <c r="J967" t="s">
        <v>14</v>
      </c>
    </row>
    <row r="968" spans="1:10">
      <c r="A968" t="s">
        <v>1258</v>
      </c>
      <c r="B968" t="s">
        <v>1255</v>
      </c>
      <c r="C968" t="s">
        <v>411</v>
      </c>
      <c r="D968" s="1">
        <v>18.82</v>
      </c>
      <c r="E968" s="2">
        <v>4.3</v>
      </c>
      <c r="F968" s="2">
        <v>80.93</v>
      </c>
      <c r="G968" t="s">
        <v>1256</v>
      </c>
      <c r="H968">
        <f ca="1">IF(80.93&lt;&gt;80.93,0,0)</f>
        <v>0</v>
      </c>
      <c r="I968" t="s">
        <v>14</v>
      </c>
      <c r="J968" t="s">
        <v>14</v>
      </c>
    </row>
    <row r="969" spans="1:10">
      <c r="A969" t="s">
        <v>1259</v>
      </c>
      <c r="B969" t="s">
        <v>1255</v>
      </c>
      <c r="C969" t="s">
        <v>419</v>
      </c>
      <c r="D969" s="1">
        <v>18.87</v>
      </c>
      <c r="E969" s="2">
        <v>4.7</v>
      </c>
      <c r="F969" s="2">
        <v>88.69</v>
      </c>
      <c r="G969" t="s">
        <v>1256</v>
      </c>
      <c r="H969">
        <f ca="1">IF(88.69&lt;&gt;88.69,0,0)</f>
        <v>0</v>
      </c>
      <c r="I969" t="s">
        <v>14</v>
      </c>
      <c r="J969" t="s">
        <v>14</v>
      </c>
    </row>
    <row r="970" spans="1:10">
      <c r="A970" t="s">
        <v>1260</v>
      </c>
      <c r="B970" t="s">
        <v>1255</v>
      </c>
      <c r="C970" t="s">
        <v>403</v>
      </c>
      <c r="D970" s="1">
        <v>18.83</v>
      </c>
      <c r="E970" s="2">
        <v>3.95</v>
      </c>
      <c r="F970" s="2">
        <v>74.38</v>
      </c>
      <c r="G970" t="s">
        <v>1256</v>
      </c>
      <c r="H970">
        <f ca="1">IF(74.38&lt;&gt;74.38,0,0)</f>
        <v>0</v>
      </c>
      <c r="I970" t="s">
        <v>14</v>
      </c>
      <c r="J970" t="s">
        <v>14</v>
      </c>
    </row>
    <row r="971" spans="1:10">
      <c r="A971" t="s">
        <v>1261</v>
      </c>
      <c r="B971" t="s">
        <v>1255</v>
      </c>
      <c r="C971" t="s">
        <v>403</v>
      </c>
      <c r="D971" s="1">
        <v>18.87</v>
      </c>
      <c r="E971" s="2">
        <v>3.95</v>
      </c>
      <c r="F971" s="2">
        <v>74.54</v>
      </c>
      <c r="G971" t="s">
        <v>1256</v>
      </c>
      <c r="H971">
        <f ca="1">IF(74.54&lt;&gt;74.54,0,0)</f>
        <v>0</v>
      </c>
      <c r="I971" t="s">
        <v>14</v>
      </c>
      <c r="J971" t="s">
        <v>14</v>
      </c>
    </row>
    <row r="972" spans="1:10">
      <c r="A972" t="s">
        <v>1262</v>
      </c>
      <c r="B972" t="s">
        <v>1255</v>
      </c>
      <c r="C972" t="s">
        <v>411</v>
      </c>
      <c r="D972" s="1">
        <v>18.83</v>
      </c>
      <c r="E972" s="2">
        <v>4.3</v>
      </c>
      <c r="F972" s="2">
        <v>80.97</v>
      </c>
      <c r="G972" t="s">
        <v>1256</v>
      </c>
      <c r="H972">
        <f ca="1">IF(80.97&lt;&gt;80.97,0,0)</f>
        <v>0</v>
      </c>
      <c r="I972" t="s">
        <v>14</v>
      </c>
      <c r="J972" t="s">
        <v>14</v>
      </c>
    </row>
    <row r="973" spans="1:10">
      <c r="A973" t="s">
        <v>1263</v>
      </c>
      <c r="B973" t="s">
        <v>1255</v>
      </c>
      <c r="C973" t="s">
        <v>411</v>
      </c>
      <c r="D973" s="1">
        <v>18.75</v>
      </c>
      <c r="E973" s="2">
        <v>4.3</v>
      </c>
      <c r="F973" s="2">
        <v>80.63</v>
      </c>
      <c r="G973" t="s">
        <v>1256</v>
      </c>
      <c r="H973">
        <f ca="1">IF(80.63&lt;&gt;80.62,0.009999999999990905,0)</f>
        <v>0</v>
      </c>
      <c r="I973" t="s">
        <v>14</v>
      </c>
      <c r="J973" t="s">
        <v>14</v>
      </c>
    </row>
    <row r="974" spans="1:10">
      <c r="A974" t="s">
        <v>1264</v>
      </c>
      <c r="B974" t="s">
        <v>1255</v>
      </c>
      <c r="C974" t="s">
        <v>411</v>
      </c>
      <c r="D974" s="1">
        <v>18.76</v>
      </c>
      <c r="E974" s="2">
        <v>4.3</v>
      </c>
      <c r="F974" s="2">
        <v>80.67</v>
      </c>
      <c r="G974" t="s">
        <v>1256</v>
      </c>
      <c r="H974">
        <f ca="1">IF(80.67&lt;&gt;80.67,0,0)</f>
        <v>0</v>
      </c>
      <c r="I974" t="s">
        <v>14</v>
      </c>
      <c r="J974" t="s">
        <v>14</v>
      </c>
    </row>
    <row r="975" spans="1:10">
      <c r="A975" t="s">
        <v>1265</v>
      </c>
      <c r="B975" t="s">
        <v>1255</v>
      </c>
      <c r="C975" t="s">
        <v>411</v>
      </c>
      <c r="D975" s="1">
        <v>18.85</v>
      </c>
      <c r="E975" s="2">
        <v>4.3</v>
      </c>
      <c r="F975" s="2">
        <v>81.06</v>
      </c>
      <c r="G975" t="s">
        <v>1256</v>
      </c>
      <c r="H975">
        <f ca="1">IF(81.06&lt;&gt;81.06,0,0)</f>
        <v>0</v>
      </c>
      <c r="I975" t="s">
        <v>14</v>
      </c>
      <c r="J975" t="s">
        <v>14</v>
      </c>
    </row>
    <row r="976" spans="1:10">
      <c r="A976" t="s">
        <v>1266</v>
      </c>
      <c r="B976" t="s">
        <v>1255</v>
      </c>
      <c r="C976" t="s">
        <v>411</v>
      </c>
      <c r="D976" s="1">
        <v>18.77</v>
      </c>
      <c r="E976" s="2">
        <v>4.3</v>
      </c>
      <c r="F976" s="2">
        <v>80.71</v>
      </c>
      <c r="G976" t="s">
        <v>1256</v>
      </c>
      <c r="H976">
        <f ca="1">IF(80.71&lt;&gt;80.71,0,0)</f>
        <v>0</v>
      </c>
      <c r="I976" t="s">
        <v>14</v>
      </c>
      <c r="J976" t="s">
        <v>14</v>
      </c>
    </row>
    <row r="977" spans="1:10">
      <c r="A977" t="s">
        <v>1267</v>
      </c>
      <c r="B977" t="s">
        <v>1255</v>
      </c>
      <c r="C977" t="s">
        <v>411</v>
      </c>
      <c r="D977" s="1">
        <v>18.87</v>
      </c>
      <c r="E977" s="2">
        <v>4.3</v>
      </c>
      <c r="F977" s="2">
        <v>81.14</v>
      </c>
      <c r="G977" t="s">
        <v>1256</v>
      </c>
      <c r="H977">
        <f ca="1">IF(81.14&lt;&gt;81.14,0,0)</f>
        <v>0</v>
      </c>
      <c r="I977" t="s">
        <v>14</v>
      </c>
      <c r="J977" t="s">
        <v>14</v>
      </c>
    </row>
    <row r="978" spans="1:10">
      <c r="A978" t="s">
        <v>1268</v>
      </c>
      <c r="B978" t="s">
        <v>1255</v>
      </c>
      <c r="C978" t="s">
        <v>749</v>
      </c>
      <c r="D978" s="1">
        <v>18.73</v>
      </c>
      <c r="E978" s="2">
        <v>4.15</v>
      </c>
      <c r="F978" s="2">
        <v>77.73</v>
      </c>
      <c r="G978" t="s">
        <v>1256</v>
      </c>
      <c r="H978">
        <f ca="1">IF(77.73&lt;&gt;77.73,0,0)</f>
        <v>0</v>
      </c>
      <c r="I978" t="s">
        <v>14</v>
      </c>
      <c r="J978" t="s">
        <v>14</v>
      </c>
    </row>
    <row r="979" spans="1:10">
      <c r="A979" t="s">
        <v>1269</v>
      </c>
      <c r="B979" t="s">
        <v>1255</v>
      </c>
      <c r="C979" t="s">
        <v>411</v>
      </c>
      <c r="D979" s="1">
        <v>18.87</v>
      </c>
      <c r="E979" s="2">
        <v>4.3</v>
      </c>
      <c r="F979" s="2">
        <v>81.14</v>
      </c>
      <c r="G979" t="s">
        <v>1256</v>
      </c>
      <c r="H979">
        <f ca="1">IF(81.14&lt;&gt;81.14,0,0)</f>
        <v>0</v>
      </c>
      <c r="I979" t="s">
        <v>14</v>
      </c>
      <c r="J979" t="s">
        <v>14</v>
      </c>
    </row>
    <row r="980" spans="1:10">
      <c r="A980" t="s">
        <v>1270</v>
      </c>
      <c r="B980" t="s">
        <v>1255</v>
      </c>
      <c r="C980" t="s">
        <v>429</v>
      </c>
      <c r="D980" s="1">
        <v>18.86</v>
      </c>
      <c r="E980" s="2">
        <v>3.45</v>
      </c>
      <c r="F980" s="2">
        <v>65.07</v>
      </c>
      <c r="G980" t="s">
        <v>1256</v>
      </c>
      <c r="H980">
        <f ca="1">IF(65.07&lt;&gt;65.07,0,0)</f>
        <v>0</v>
      </c>
      <c r="I980" t="s">
        <v>14</v>
      </c>
      <c r="J980" t="s">
        <v>14</v>
      </c>
    </row>
    <row r="981" spans="1:10">
      <c r="A981" t="s">
        <v>1271</v>
      </c>
      <c r="B981" t="s">
        <v>1255</v>
      </c>
      <c r="C981" t="s">
        <v>411</v>
      </c>
      <c r="D981" s="1">
        <v>18.84</v>
      </c>
      <c r="E981" s="2">
        <v>4.3</v>
      </c>
      <c r="F981" s="2">
        <v>81.01</v>
      </c>
      <c r="G981" t="s">
        <v>1256</v>
      </c>
      <c r="H981">
        <f ca="1">IF(81.01&lt;&gt;81.01,0,0)</f>
        <v>0</v>
      </c>
      <c r="I981" t="s">
        <v>14</v>
      </c>
      <c r="J981" t="s">
        <v>14</v>
      </c>
    </row>
    <row r="982" spans="1:10">
      <c r="A982" t="s">
        <v>1272</v>
      </c>
      <c r="B982" t="s">
        <v>1273</v>
      </c>
      <c r="C982" t="s">
        <v>1274</v>
      </c>
      <c r="D982" s="1">
        <v>16.11</v>
      </c>
      <c r="E982" s="2">
        <v>4.7</v>
      </c>
      <c r="F982" s="2">
        <v>75.72</v>
      </c>
      <c r="G982" t="s">
        <v>1275</v>
      </c>
      <c r="H982">
        <f ca="1">IF(75.72&lt;&gt;75.72,0,0)</f>
        <v>0</v>
      </c>
      <c r="I982" t="s">
        <v>14</v>
      </c>
      <c r="J982" t="s">
        <v>14</v>
      </c>
    </row>
    <row r="983" spans="1:10">
      <c r="A983" t="s">
        <v>1276</v>
      </c>
      <c r="B983" t="s">
        <v>1273</v>
      </c>
      <c r="C983" t="s">
        <v>262</v>
      </c>
      <c r="D983" s="1">
        <v>16.12</v>
      </c>
      <c r="E983" s="2">
        <v>6.15</v>
      </c>
      <c r="F983" s="2">
        <v>99.14</v>
      </c>
      <c r="G983" t="s">
        <v>1275</v>
      </c>
      <c r="H983">
        <f ca="1">IF(99.14&lt;&gt;99.14,0,0)</f>
        <v>0</v>
      </c>
      <c r="I983" t="s">
        <v>14</v>
      </c>
      <c r="J983" t="s">
        <v>14</v>
      </c>
    </row>
    <row r="984" spans="1:10">
      <c r="A984" t="s">
        <v>1277</v>
      </c>
      <c r="B984" t="s">
        <v>1273</v>
      </c>
      <c r="C984" t="s">
        <v>145</v>
      </c>
      <c r="D984" s="1">
        <v>16.16</v>
      </c>
      <c r="E984" s="2">
        <v>4.3</v>
      </c>
      <c r="F984" s="2">
        <v>69.49</v>
      </c>
      <c r="G984" t="s">
        <v>1275</v>
      </c>
      <c r="H984">
        <f ca="1">IF(69.49&lt;&gt;69.49,0,0)</f>
        <v>0</v>
      </c>
      <c r="I984" t="s">
        <v>14</v>
      </c>
      <c r="J984" t="s">
        <v>14</v>
      </c>
    </row>
    <row r="985" spans="1:10">
      <c r="A985" t="s">
        <v>1278</v>
      </c>
      <c r="B985" t="s">
        <v>1273</v>
      </c>
      <c r="C985" t="s">
        <v>244</v>
      </c>
      <c r="D985" s="1">
        <v>15.99</v>
      </c>
      <c r="E985" s="2">
        <v>4.15</v>
      </c>
      <c r="F985" s="2">
        <v>66.36</v>
      </c>
      <c r="G985" t="s">
        <v>1275</v>
      </c>
      <c r="H985">
        <f ca="1">IF(66.36&lt;&gt;66.36,0,0)</f>
        <v>0</v>
      </c>
      <c r="I985" t="s">
        <v>14</v>
      </c>
      <c r="J985" t="s">
        <v>14</v>
      </c>
    </row>
    <row r="986" spans="1:10">
      <c r="A986" t="s">
        <v>1279</v>
      </c>
      <c r="B986" t="s">
        <v>1273</v>
      </c>
      <c r="C986" t="s">
        <v>145</v>
      </c>
      <c r="D986" s="1">
        <v>16.02</v>
      </c>
      <c r="E986" s="2">
        <v>4.3</v>
      </c>
      <c r="F986" s="2">
        <v>68.89</v>
      </c>
      <c r="G986" t="s">
        <v>1275</v>
      </c>
      <c r="H986">
        <f ca="1">IF(68.89&lt;&gt;68.89,0,0)</f>
        <v>0</v>
      </c>
      <c r="I986" t="s">
        <v>14</v>
      </c>
      <c r="J986" t="s">
        <v>14</v>
      </c>
    </row>
    <row r="987" spans="1:10">
      <c r="A987" t="s">
        <v>1280</v>
      </c>
      <c r="B987" t="s">
        <v>1273</v>
      </c>
      <c r="C987" t="s">
        <v>157</v>
      </c>
      <c r="D987" s="1">
        <v>15.96</v>
      </c>
      <c r="E987" s="2">
        <v>5.2</v>
      </c>
      <c r="F987" s="2">
        <v>82.99</v>
      </c>
      <c r="G987" t="s">
        <v>1275</v>
      </c>
      <c r="H987">
        <f ca="1">IF(82.99&lt;&gt;82.99,0,0)</f>
        <v>0</v>
      </c>
      <c r="I987" t="s">
        <v>14</v>
      </c>
      <c r="J987" t="s">
        <v>14</v>
      </c>
    </row>
    <row r="988" spans="1:10">
      <c r="A988" t="s">
        <v>1281</v>
      </c>
      <c r="B988" t="s">
        <v>1273</v>
      </c>
      <c r="C988" t="s">
        <v>150</v>
      </c>
      <c r="D988" s="1">
        <v>16.11</v>
      </c>
      <c r="E988" s="2">
        <v>4.3</v>
      </c>
      <c r="F988" s="2">
        <v>69.27</v>
      </c>
      <c r="G988" t="s">
        <v>1275</v>
      </c>
      <c r="H988">
        <f ca="1">IF(69.27&lt;&gt;69.27,0,0)</f>
        <v>0</v>
      </c>
      <c r="I988" t="s">
        <v>14</v>
      </c>
      <c r="J988" t="s">
        <v>14</v>
      </c>
    </row>
    <row r="989" spans="1:10">
      <c r="A989" t="s">
        <v>1282</v>
      </c>
      <c r="B989" t="s">
        <v>1273</v>
      </c>
      <c r="C989" t="s">
        <v>142</v>
      </c>
      <c r="D989" s="1">
        <v>16.07</v>
      </c>
      <c r="E989" s="2">
        <v>6.45</v>
      </c>
      <c r="F989" s="2">
        <v>103.65</v>
      </c>
      <c r="G989" t="s">
        <v>1275</v>
      </c>
      <c r="H989">
        <f ca="1">IF(103.65&lt;&gt;103.65,0,0)</f>
        <v>0</v>
      </c>
      <c r="I989" t="s">
        <v>14</v>
      </c>
      <c r="J989" t="s">
        <v>14</v>
      </c>
    </row>
    <row r="990" spans="1:10">
      <c r="A990" t="s">
        <v>1283</v>
      </c>
      <c r="B990" t="s">
        <v>1273</v>
      </c>
      <c r="C990" t="s">
        <v>150</v>
      </c>
      <c r="D990" s="1">
        <v>16.04</v>
      </c>
      <c r="E990" s="2">
        <v>4.3</v>
      </c>
      <c r="F990" s="2">
        <v>68.97</v>
      </c>
      <c r="G990" t="s">
        <v>1275</v>
      </c>
      <c r="H990">
        <f ca="1">IF(68.97&lt;&gt;68.97,0,0)</f>
        <v>0</v>
      </c>
      <c r="I990" t="s">
        <v>14</v>
      </c>
      <c r="J990" t="s">
        <v>14</v>
      </c>
    </row>
    <row r="991" spans="1:10">
      <c r="A991" t="s">
        <v>1284</v>
      </c>
      <c r="B991" t="s">
        <v>1273</v>
      </c>
      <c r="C991" t="s">
        <v>157</v>
      </c>
      <c r="D991" s="1">
        <v>15.93</v>
      </c>
      <c r="E991" s="2">
        <v>5.2</v>
      </c>
      <c r="F991" s="2">
        <v>82.84</v>
      </c>
      <c r="G991" t="s">
        <v>1275</v>
      </c>
      <c r="H991">
        <f ca="1">IF(82.84&lt;&gt;82.84,0,0)</f>
        <v>0</v>
      </c>
      <c r="I991" t="s">
        <v>14</v>
      </c>
      <c r="J991" t="s">
        <v>14</v>
      </c>
    </row>
    <row r="992" spans="1:10">
      <c r="A992" t="s">
        <v>1285</v>
      </c>
      <c r="B992" t="s">
        <v>1273</v>
      </c>
      <c r="C992" t="s">
        <v>145</v>
      </c>
      <c r="D992" s="1">
        <v>15.96</v>
      </c>
      <c r="E992" s="2">
        <v>4.3</v>
      </c>
      <c r="F992" s="2">
        <v>68.63</v>
      </c>
      <c r="G992" t="s">
        <v>1275</v>
      </c>
      <c r="H992">
        <f ca="1">IF(68.63&lt;&gt;68.63,0,0)</f>
        <v>0</v>
      </c>
      <c r="I992" t="s">
        <v>14</v>
      </c>
      <c r="J992" t="s">
        <v>14</v>
      </c>
    </row>
    <row r="993" spans="1:10">
      <c r="A993" t="s">
        <v>1286</v>
      </c>
      <c r="B993" t="s">
        <v>1273</v>
      </c>
      <c r="C993" t="s">
        <v>157</v>
      </c>
      <c r="D993" s="1">
        <v>16.04</v>
      </c>
      <c r="E993" s="2">
        <v>5.2</v>
      </c>
      <c r="F993" s="2">
        <v>83.41</v>
      </c>
      <c r="G993" t="s">
        <v>1275</v>
      </c>
      <c r="H993">
        <f ca="1">IF(83.41&lt;&gt;83.41,0,0)</f>
        <v>0</v>
      </c>
      <c r="I993" t="s">
        <v>14</v>
      </c>
      <c r="J993" t="s">
        <v>14</v>
      </c>
    </row>
    <row r="994" spans="1:10">
      <c r="A994" t="s">
        <v>1287</v>
      </c>
      <c r="B994" t="s">
        <v>1273</v>
      </c>
      <c r="C994" t="s">
        <v>991</v>
      </c>
      <c r="D994" s="1">
        <v>16.15</v>
      </c>
      <c r="E994" s="2">
        <v>4.9</v>
      </c>
      <c r="F994" s="2">
        <v>79.14</v>
      </c>
      <c r="G994" t="s">
        <v>1275</v>
      </c>
      <c r="H994">
        <f ca="1">IF(79.14&lt;&gt;79.14,0,0)</f>
        <v>0</v>
      </c>
      <c r="I994" t="s">
        <v>14</v>
      </c>
      <c r="J994" t="s">
        <v>14</v>
      </c>
    </row>
    <row r="995" spans="1:10">
      <c r="A995" t="s">
        <v>1288</v>
      </c>
      <c r="B995" t="s">
        <v>1273</v>
      </c>
      <c r="C995" t="s">
        <v>145</v>
      </c>
      <c r="D995" s="1">
        <v>16.04</v>
      </c>
      <c r="E995" s="2">
        <v>4.3</v>
      </c>
      <c r="F995" s="2">
        <v>68.97</v>
      </c>
      <c r="G995" t="s">
        <v>1275</v>
      </c>
      <c r="H995">
        <f ca="1">IF(68.97&lt;&gt;68.97,0,0)</f>
        <v>0</v>
      </c>
      <c r="I995" t="s">
        <v>14</v>
      </c>
      <c r="J995" t="s">
        <v>14</v>
      </c>
    </row>
    <row r="996" spans="1:10">
      <c r="A996" t="s">
        <v>1289</v>
      </c>
      <c r="B996" t="s">
        <v>1273</v>
      </c>
      <c r="C996" t="s">
        <v>153</v>
      </c>
      <c r="D996" s="1">
        <v>16.11</v>
      </c>
      <c r="E996" s="2">
        <v>6.75</v>
      </c>
      <c r="F996" s="2">
        <v>108.74</v>
      </c>
      <c r="G996" t="s">
        <v>1275</v>
      </c>
      <c r="H996">
        <f ca="1">IF(108.74&lt;&gt;108.74,0,0)</f>
        <v>0</v>
      </c>
      <c r="I996" t="s">
        <v>14</v>
      </c>
      <c r="J996" t="s">
        <v>14</v>
      </c>
    </row>
    <row r="997" spans="1:10">
      <c r="A997" t="s">
        <v>1290</v>
      </c>
      <c r="B997" t="s">
        <v>1273</v>
      </c>
      <c r="C997" t="s">
        <v>139</v>
      </c>
      <c r="D997" s="1">
        <v>16.12</v>
      </c>
      <c r="E997" s="2">
        <v>5.2</v>
      </c>
      <c r="F997" s="2">
        <v>83.82</v>
      </c>
      <c r="G997" t="s">
        <v>1275</v>
      </c>
      <c r="H997">
        <f ca="1">IF(83.82&lt;&gt;83.82,0,0)</f>
        <v>0</v>
      </c>
      <c r="I997" t="s">
        <v>14</v>
      </c>
      <c r="J997" t="s">
        <v>14</v>
      </c>
    </row>
    <row r="998" spans="1:10">
      <c r="A998" t="s">
        <v>1291</v>
      </c>
      <c r="B998" t="s">
        <v>1273</v>
      </c>
      <c r="C998" t="s">
        <v>262</v>
      </c>
      <c r="D998" s="1">
        <v>16.07</v>
      </c>
      <c r="E998" s="2">
        <v>6.15</v>
      </c>
      <c r="F998" s="2">
        <v>98.83</v>
      </c>
      <c r="G998" t="s">
        <v>1275</v>
      </c>
      <c r="H998">
        <f ca="1">IF(98.83&lt;&gt;98.83,0,0)</f>
        <v>0</v>
      </c>
      <c r="I998" t="s">
        <v>14</v>
      </c>
      <c r="J998" t="s">
        <v>14</v>
      </c>
    </row>
    <row r="999" spans="1:10">
      <c r="A999" t="s">
        <v>1292</v>
      </c>
      <c r="B999" t="s">
        <v>1273</v>
      </c>
      <c r="C999" t="s">
        <v>1293</v>
      </c>
      <c r="D999" s="1">
        <v>16.06</v>
      </c>
      <c r="E999" s="2">
        <v>6.45</v>
      </c>
      <c r="F999" s="2">
        <v>103.59</v>
      </c>
      <c r="G999" t="s">
        <v>1275</v>
      </c>
      <c r="H999">
        <f ca="1">IF(103.59&lt;&gt;103.59,0,0)</f>
        <v>0</v>
      </c>
      <c r="I999" t="s">
        <v>14</v>
      </c>
      <c r="J999" t="s">
        <v>14</v>
      </c>
    </row>
    <row r="1000" spans="1:10">
      <c r="A1000" t="s">
        <v>1294</v>
      </c>
      <c r="B1000" t="s">
        <v>1273</v>
      </c>
      <c r="C1000" t="s">
        <v>150</v>
      </c>
      <c r="D1000" s="1">
        <v>16.02</v>
      </c>
      <c r="E1000" s="2">
        <v>4.3</v>
      </c>
      <c r="F1000" s="2">
        <v>68.89</v>
      </c>
      <c r="G1000" t="s">
        <v>1275</v>
      </c>
      <c r="H1000">
        <f ca="1">IF(68.89&lt;&gt;68.89,0,0)</f>
        <v>0</v>
      </c>
      <c r="I1000" t="s">
        <v>14</v>
      </c>
      <c r="J1000" t="s">
        <v>14</v>
      </c>
    </row>
    <row r="1001" spans="1:10">
      <c r="A1001" t="s">
        <v>1295</v>
      </c>
      <c r="B1001" t="s">
        <v>1273</v>
      </c>
      <c r="C1001" t="s">
        <v>270</v>
      </c>
      <c r="D1001" s="1">
        <v>15.9</v>
      </c>
      <c r="E1001" s="2">
        <v>9.3</v>
      </c>
      <c r="F1001" s="2">
        <v>147.87</v>
      </c>
      <c r="G1001" t="s">
        <v>1275</v>
      </c>
      <c r="H1001">
        <f ca="1">IF(147.87&lt;&gt;147.87,0,0)</f>
        <v>0</v>
      </c>
      <c r="I1001" t="s">
        <v>14</v>
      </c>
      <c r="J1001" t="s">
        <v>14</v>
      </c>
    </row>
    <row r="1002" spans="1:10">
      <c r="A1002" t="s">
        <v>1296</v>
      </c>
      <c r="B1002" t="s">
        <v>1273</v>
      </c>
      <c r="C1002" t="s">
        <v>262</v>
      </c>
      <c r="D1002" s="1">
        <v>15.88</v>
      </c>
      <c r="E1002" s="2">
        <v>6.15</v>
      </c>
      <c r="F1002" s="2">
        <v>97.66</v>
      </c>
      <c r="G1002" t="s">
        <v>1275</v>
      </c>
      <c r="H1002">
        <f ca="1">IF(97.66&lt;&gt;97.66,0,0)</f>
        <v>0</v>
      </c>
      <c r="I1002" t="s">
        <v>14</v>
      </c>
      <c r="J1002" t="s">
        <v>14</v>
      </c>
    </row>
    <row r="1003" spans="1:10">
      <c r="A1003" t="s">
        <v>1297</v>
      </c>
      <c r="B1003" t="s">
        <v>1273</v>
      </c>
      <c r="C1003" t="s">
        <v>157</v>
      </c>
      <c r="D1003" s="1">
        <v>16.06</v>
      </c>
      <c r="E1003" s="2">
        <v>5.2</v>
      </c>
      <c r="F1003" s="2">
        <v>83.51</v>
      </c>
      <c r="G1003" t="s">
        <v>1275</v>
      </c>
      <c r="H1003">
        <f ca="1">IF(83.51&lt;&gt;83.51,0,0)</f>
        <v>0</v>
      </c>
      <c r="I1003" t="s">
        <v>14</v>
      </c>
      <c r="J1003" t="s">
        <v>14</v>
      </c>
    </row>
    <row r="1004" spans="1:10">
      <c r="A1004" t="s">
        <v>1298</v>
      </c>
      <c r="B1004" t="s">
        <v>1273</v>
      </c>
      <c r="C1004" t="s">
        <v>139</v>
      </c>
      <c r="D1004" s="1">
        <v>16.16</v>
      </c>
      <c r="E1004" s="2">
        <v>5.2</v>
      </c>
      <c r="F1004" s="2">
        <v>84.03</v>
      </c>
      <c r="G1004" t="s">
        <v>1275</v>
      </c>
      <c r="H1004">
        <f ca="1">IF(84.03&lt;&gt;84.03,0,0)</f>
        <v>0</v>
      </c>
      <c r="I1004" t="s">
        <v>14</v>
      </c>
      <c r="J1004" t="s">
        <v>14</v>
      </c>
    </row>
    <row r="1005" spans="1:10">
      <c r="A1005" t="s">
        <v>1299</v>
      </c>
      <c r="B1005" t="s">
        <v>1273</v>
      </c>
      <c r="C1005" t="s">
        <v>139</v>
      </c>
      <c r="D1005" s="1">
        <v>15.95</v>
      </c>
      <c r="E1005" s="2">
        <v>5.2</v>
      </c>
      <c r="F1005" s="2">
        <v>82.94</v>
      </c>
      <c r="G1005" t="s">
        <v>1275</v>
      </c>
      <c r="H1005">
        <f ca="1">IF(82.94&lt;&gt;82.94,0,0)</f>
        <v>0</v>
      </c>
      <c r="I1005" t="s">
        <v>14</v>
      </c>
      <c r="J1005" t="s">
        <v>14</v>
      </c>
    </row>
    <row r="1006" spans="1:10">
      <c r="A1006" t="s">
        <v>1300</v>
      </c>
      <c r="B1006" t="s">
        <v>1273</v>
      </c>
      <c r="C1006" t="s">
        <v>139</v>
      </c>
      <c r="D1006" s="1">
        <v>16.08</v>
      </c>
      <c r="E1006" s="2">
        <v>5.2</v>
      </c>
      <c r="F1006" s="2">
        <v>83.62</v>
      </c>
      <c r="G1006" t="s">
        <v>1275</v>
      </c>
      <c r="H1006">
        <f ca="1">IF(83.62&lt;&gt;83.62,0,0)</f>
        <v>0</v>
      </c>
      <c r="I1006" t="s">
        <v>14</v>
      </c>
      <c r="J1006" t="s">
        <v>14</v>
      </c>
    </row>
    <row r="1007" spans="1:10">
      <c r="A1007" t="s">
        <v>1301</v>
      </c>
      <c r="B1007" t="s">
        <v>1273</v>
      </c>
      <c r="C1007" t="s">
        <v>139</v>
      </c>
      <c r="D1007" s="1">
        <v>16.11</v>
      </c>
      <c r="E1007" s="2">
        <v>5.2</v>
      </c>
      <c r="F1007" s="2">
        <v>83.77</v>
      </c>
      <c r="G1007" t="s">
        <v>1275</v>
      </c>
      <c r="H1007">
        <f ca="1">IF(83.77&lt;&gt;83.77,0,0)</f>
        <v>0</v>
      </c>
      <c r="I1007" t="s">
        <v>14</v>
      </c>
      <c r="J1007" t="s">
        <v>14</v>
      </c>
    </row>
    <row r="1008" spans="1:10">
      <c r="A1008" t="s">
        <v>1302</v>
      </c>
      <c r="B1008" t="s">
        <v>1273</v>
      </c>
      <c r="C1008" t="s">
        <v>1303</v>
      </c>
      <c r="D1008" s="1">
        <v>15.97</v>
      </c>
      <c r="E1008" s="2">
        <v>4.9</v>
      </c>
      <c r="F1008" s="2">
        <v>78.25</v>
      </c>
      <c r="G1008" t="s">
        <v>1275</v>
      </c>
      <c r="H1008">
        <f ca="1">IF(78.25&lt;&gt;78.25,0,0)</f>
        <v>0</v>
      </c>
      <c r="I1008" t="s">
        <v>14</v>
      </c>
      <c r="J1008" t="s">
        <v>14</v>
      </c>
    </row>
    <row r="1009" spans="1:10">
      <c r="A1009" t="s">
        <v>1304</v>
      </c>
      <c r="B1009" t="s">
        <v>1273</v>
      </c>
      <c r="C1009" t="s">
        <v>262</v>
      </c>
      <c r="D1009" s="1">
        <v>16.03</v>
      </c>
      <c r="E1009" s="2">
        <v>6.15</v>
      </c>
      <c r="F1009" s="2">
        <v>98.58</v>
      </c>
      <c r="G1009" t="s">
        <v>1275</v>
      </c>
      <c r="H1009">
        <f ca="1">IF(98.58&lt;&gt;98.58,0,0)</f>
        <v>0</v>
      </c>
      <c r="I1009" t="s">
        <v>14</v>
      </c>
      <c r="J1009" t="s">
        <v>14</v>
      </c>
    </row>
    <row r="1010" spans="1:10">
      <c r="A1010" t="s">
        <v>1305</v>
      </c>
      <c r="B1010" t="s">
        <v>1306</v>
      </c>
      <c r="C1010" t="s">
        <v>77</v>
      </c>
      <c r="D1010" s="1">
        <v>17.05</v>
      </c>
      <c r="E1010" s="2">
        <v>3.45</v>
      </c>
      <c r="F1010" s="2">
        <v>58.82</v>
      </c>
      <c r="G1010" t="s">
        <v>1307</v>
      </c>
      <c r="H1010">
        <f ca="1">IF(58.82&lt;&gt;58.82,0,0)</f>
        <v>0</v>
      </c>
      <c r="I1010" t="s">
        <v>14</v>
      </c>
      <c r="J1010" t="s">
        <v>14</v>
      </c>
    </row>
    <row r="1011" spans="1:10">
      <c r="A1011" t="s">
        <v>1308</v>
      </c>
      <c r="B1011" t="s">
        <v>1306</v>
      </c>
      <c r="C1011" t="s">
        <v>92</v>
      </c>
      <c r="D1011" s="1">
        <v>17.02</v>
      </c>
      <c r="E1011" s="2">
        <v>5.45</v>
      </c>
      <c r="F1011" s="2">
        <v>92.76</v>
      </c>
      <c r="G1011" t="s">
        <v>1307</v>
      </c>
      <c r="H1011">
        <f ca="1">IF(92.76&lt;&gt;92.76,0,0)</f>
        <v>0</v>
      </c>
      <c r="I1011" t="s">
        <v>14</v>
      </c>
      <c r="J1011" t="s">
        <v>14</v>
      </c>
    </row>
    <row r="1012" spans="1:10">
      <c r="A1012" t="s">
        <v>1309</v>
      </c>
      <c r="B1012" t="s">
        <v>1306</v>
      </c>
      <c r="C1012" t="s">
        <v>1310</v>
      </c>
      <c r="D1012" s="1">
        <v>16.99</v>
      </c>
      <c r="E1012" s="2">
        <v>4.3</v>
      </c>
      <c r="F1012" s="2">
        <v>73.06</v>
      </c>
      <c r="G1012" t="s">
        <v>1307</v>
      </c>
      <c r="H1012">
        <f ca="1">IF(73.06&lt;&gt;73.06,0,0)</f>
        <v>0</v>
      </c>
      <c r="I1012" t="s">
        <v>14</v>
      </c>
      <c r="J1012" t="s">
        <v>14</v>
      </c>
    </row>
    <row r="1013" spans="1:10">
      <c r="A1013" t="s">
        <v>1311</v>
      </c>
      <c r="B1013" t="s">
        <v>1306</v>
      </c>
      <c r="C1013" t="s">
        <v>96</v>
      </c>
      <c r="D1013" s="1">
        <v>16.95</v>
      </c>
      <c r="E1013" s="2">
        <v>3.45</v>
      </c>
      <c r="F1013" s="2">
        <v>58.48</v>
      </c>
      <c r="G1013" t="s">
        <v>1307</v>
      </c>
      <c r="H1013">
        <f ca="1">IF(58.48&lt;&gt;58.48,0,0)</f>
        <v>0</v>
      </c>
      <c r="I1013" t="s">
        <v>14</v>
      </c>
      <c r="J1013" t="s">
        <v>14</v>
      </c>
    </row>
    <row r="1014" spans="1:10">
      <c r="A1014" t="s">
        <v>1312</v>
      </c>
      <c r="B1014" t="s">
        <v>1306</v>
      </c>
      <c r="C1014" t="s">
        <v>1310</v>
      </c>
      <c r="D1014" s="1">
        <v>17.02</v>
      </c>
      <c r="E1014" s="2">
        <v>4.3</v>
      </c>
      <c r="F1014" s="2">
        <v>73.19</v>
      </c>
      <c r="G1014" t="s">
        <v>1307</v>
      </c>
      <c r="H1014">
        <f ca="1">IF(73.19&lt;&gt;73.19,0,0)</f>
        <v>0</v>
      </c>
      <c r="I1014" t="s">
        <v>14</v>
      </c>
      <c r="J1014" t="s">
        <v>14</v>
      </c>
    </row>
    <row r="1015" spans="1:10">
      <c r="A1015" t="s">
        <v>1313</v>
      </c>
      <c r="B1015" t="s">
        <v>1306</v>
      </c>
      <c r="C1015" t="s">
        <v>77</v>
      </c>
      <c r="D1015" s="1">
        <v>19.62</v>
      </c>
      <c r="E1015" s="2">
        <v>3.45</v>
      </c>
      <c r="F1015" s="2">
        <v>67.69</v>
      </c>
      <c r="G1015" t="s">
        <v>1307</v>
      </c>
      <c r="H1015">
        <f ca="1">IF(67.69&lt;&gt;67.69,0,0)</f>
        <v>0</v>
      </c>
      <c r="I1015" t="s">
        <v>14</v>
      </c>
      <c r="J1015" t="s">
        <v>14</v>
      </c>
    </row>
    <row r="1016" spans="1:10">
      <c r="A1016" t="s">
        <v>1314</v>
      </c>
      <c r="B1016" t="s">
        <v>1306</v>
      </c>
      <c r="C1016" t="s">
        <v>109</v>
      </c>
      <c r="D1016" s="1">
        <v>19.62</v>
      </c>
      <c r="E1016" s="2">
        <v>5.45</v>
      </c>
      <c r="F1016" s="2">
        <v>106.93</v>
      </c>
      <c r="G1016" t="s">
        <v>1307</v>
      </c>
      <c r="H1016">
        <f ca="1">IF(106.93&lt;&gt;106.93,0,0)</f>
        <v>0</v>
      </c>
      <c r="I1016" t="s">
        <v>14</v>
      </c>
      <c r="J1016" t="s">
        <v>14</v>
      </c>
    </row>
    <row r="1017" spans="1:10">
      <c r="A1017" t="s">
        <v>1315</v>
      </c>
      <c r="B1017" t="s">
        <v>1306</v>
      </c>
      <c r="C1017" t="s">
        <v>507</v>
      </c>
      <c r="D1017" s="1">
        <v>19.55</v>
      </c>
      <c r="E1017" s="2">
        <v>5.2</v>
      </c>
      <c r="F1017" s="2">
        <v>101.66</v>
      </c>
      <c r="G1017" t="s">
        <v>1307</v>
      </c>
      <c r="H1017">
        <f ca="1">IF(101.66&lt;&gt;101.66,0,0)</f>
        <v>0</v>
      </c>
      <c r="I1017" t="s">
        <v>14</v>
      </c>
      <c r="J1017" t="s">
        <v>14</v>
      </c>
    </row>
    <row r="1018" spans="1:10">
      <c r="A1018" t="s">
        <v>1316</v>
      </c>
      <c r="B1018" t="s">
        <v>1306</v>
      </c>
      <c r="C1018" t="s">
        <v>75</v>
      </c>
      <c r="D1018" s="1">
        <v>19.53</v>
      </c>
      <c r="E1018" s="2">
        <v>4.7</v>
      </c>
      <c r="F1018" s="2">
        <v>91.79</v>
      </c>
      <c r="G1018" t="s">
        <v>1307</v>
      </c>
      <c r="H1018">
        <f ca="1">IF(91.79&lt;&gt;91.79,0,0)</f>
        <v>0</v>
      </c>
      <c r="I1018" t="s">
        <v>14</v>
      </c>
      <c r="J1018" t="s">
        <v>14</v>
      </c>
    </row>
    <row r="1019" spans="1:10">
      <c r="A1019" t="s">
        <v>1317</v>
      </c>
      <c r="B1019" t="s">
        <v>1306</v>
      </c>
      <c r="C1019" t="s">
        <v>116</v>
      </c>
      <c r="D1019" s="1">
        <v>19.54</v>
      </c>
      <c r="E1019" s="2">
        <v>5.45</v>
      </c>
      <c r="F1019" s="2">
        <v>106.49</v>
      </c>
      <c r="G1019" t="s">
        <v>1307</v>
      </c>
      <c r="H1019">
        <f ca="1">IF(106.49&lt;&gt;106.49,0,0)</f>
        <v>0</v>
      </c>
      <c r="I1019" t="s">
        <v>14</v>
      </c>
      <c r="J1019" t="s">
        <v>14</v>
      </c>
    </row>
    <row r="1020" spans="1:10">
      <c r="A1020" t="s">
        <v>1318</v>
      </c>
      <c r="B1020" t="s">
        <v>1306</v>
      </c>
      <c r="C1020" t="s">
        <v>1310</v>
      </c>
      <c r="D1020" s="1">
        <v>19.57</v>
      </c>
      <c r="E1020" s="2">
        <v>4.3</v>
      </c>
      <c r="F1020" s="2">
        <v>84.15</v>
      </c>
      <c r="G1020" t="s">
        <v>1307</v>
      </c>
      <c r="H1020">
        <f ca="1">IF(84.15&lt;&gt;84.15,0,0)</f>
        <v>0</v>
      </c>
      <c r="I1020" t="s">
        <v>14</v>
      </c>
      <c r="J1020" t="s">
        <v>14</v>
      </c>
    </row>
    <row r="1021" spans="1:10">
      <c r="A1021" t="s">
        <v>1319</v>
      </c>
      <c r="B1021" t="s">
        <v>1306</v>
      </c>
      <c r="C1021" t="s">
        <v>1320</v>
      </c>
      <c r="D1021" s="1">
        <v>19.6</v>
      </c>
      <c r="E1021" s="2">
        <v>6.2</v>
      </c>
      <c r="F1021" s="2">
        <v>121.52</v>
      </c>
      <c r="G1021" t="s">
        <v>1307</v>
      </c>
      <c r="H1021">
        <f ca="1">IF(121.52&lt;&gt;121.52,0,0)</f>
        <v>0</v>
      </c>
      <c r="I1021" t="s">
        <v>14</v>
      </c>
      <c r="J1021" t="s">
        <v>14</v>
      </c>
    </row>
    <row r="1022" spans="1:10">
      <c r="A1022" t="s">
        <v>1321</v>
      </c>
      <c r="B1022" t="s">
        <v>1306</v>
      </c>
      <c r="C1022" t="s">
        <v>109</v>
      </c>
      <c r="D1022" s="1">
        <v>19.56</v>
      </c>
      <c r="E1022" s="2">
        <v>5.45</v>
      </c>
      <c r="F1022" s="2">
        <v>106.6</v>
      </c>
      <c r="G1022" t="s">
        <v>1307</v>
      </c>
      <c r="H1022">
        <f ca="1">IF(106.6&lt;&gt;106.6,0,0)</f>
        <v>0</v>
      </c>
      <c r="I1022" t="s">
        <v>14</v>
      </c>
      <c r="J1022" t="s">
        <v>14</v>
      </c>
    </row>
    <row r="1023" spans="1:10">
      <c r="A1023" t="s">
        <v>1322</v>
      </c>
      <c r="B1023" t="s">
        <v>1306</v>
      </c>
      <c r="C1023" t="s">
        <v>124</v>
      </c>
      <c r="D1023" s="1">
        <v>19.54</v>
      </c>
      <c r="E1023" s="2">
        <v>4.3</v>
      </c>
      <c r="F1023" s="2">
        <v>84.02</v>
      </c>
      <c r="G1023" t="s">
        <v>1307</v>
      </c>
      <c r="H1023">
        <f ca="1">IF(84.02&lt;&gt;84.02,0,0)</f>
        <v>0</v>
      </c>
      <c r="I1023" t="s">
        <v>14</v>
      </c>
      <c r="J1023" t="s">
        <v>14</v>
      </c>
    </row>
    <row r="1024" spans="1:10">
      <c r="A1024" t="s">
        <v>1323</v>
      </c>
      <c r="B1024" t="s">
        <v>1306</v>
      </c>
      <c r="C1024" t="s">
        <v>1310</v>
      </c>
      <c r="D1024" s="1">
        <v>19.53</v>
      </c>
      <c r="E1024" s="2">
        <v>4.3</v>
      </c>
      <c r="F1024" s="2">
        <v>83.98</v>
      </c>
      <c r="G1024" t="s">
        <v>1307</v>
      </c>
      <c r="H1024">
        <f ca="1">IF(83.98&lt;&gt;83.98,0,0)</f>
        <v>0</v>
      </c>
      <c r="I1024" t="s">
        <v>14</v>
      </c>
      <c r="J1024" t="s">
        <v>14</v>
      </c>
    </row>
    <row r="1025" spans="1:10">
      <c r="A1025" t="s">
        <v>1324</v>
      </c>
      <c r="B1025" t="s">
        <v>1306</v>
      </c>
      <c r="C1025" t="s">
        <v>124</v>
      </c>
      <c r="D1025" s="1">
        <v>19.56</v>
      </c>
      <c r="E1025" s="2">
        <v>4.3</v>
      </c>
      <c r="F1025" s="2">
        <v>84.11</v>
      </c>
      <c r="G1025" t="s">
        <v>1307</v>
      </c>
      <c r="H1025">
        <f ca="1">IF(84.11&lt;&gt;84.11,0,0)</f>
        <v>0</v>
      </c>
      <c r="I1025" t="s">
        <v>14</v>
      </c>
      <c r="J1025" t="s">
        <v>14</v>
      </c>
    </row>
    <row r="1026" spans="1:10">
      <c r="A1026" t="s">
        <v>1325</v>
      </c>
      <c r="B1026" t="s">
        <v>1306</v>
      </c>
      <c r="C1026" t="s">
        <v>509</v>
      </c>
      <c r="D1026" s="1">
        <v>19.55</v>
      </c>
      <c r="E1026" s="2">
        <v>5.95</v>
      </c>
      <c r="F1026" s="2">
        <v>116.32</v>
      </c>
      <c r="G1026" t="s">
        <v>1307</v>
      </c>
      <c r="H1026">
        <f ca="1">IF(116.32&lt;&gt;116.32,0,0)</f>
        <v>0</v>
      </c>
      <c r="I1026" t="s">
        <v>14</v>
      </c>
      <c r="J1026" t="s">
        <v>14</v>
      </c>
    </row>
    <row r="1027" spans="1:10">
      <c r="A1027" t="s">
        <v>1326</v>
      </c>
      <c r="B1027" t="s">
        <v>1327</v>
      </c>
      <c r="C1027" t="s">
        <v>72</v>
      </c>
      <c r="D1027" s="1">
        <v>20.1</v>
      </c>
      <c r="E1027" s="2">
        <v>6.7</v>
      </c>
      <c r="F1027" s="2">
        <v>134.67</v>
      </c>
      <c r="G1027" t="s">
        <v>1328</v>
      </c>
      <c r="H1027">
        <f ca="1">IF(134.67&lt;&gt;134.67,0,0)</f>
        <v>0</v>
      </c>
      <c r="I1027" t="s">
        <v>14</v>
      </c>
      <c r="J1027" t="s">
        <v>14</v>
      </c>
    </row>
    <row r="1028" spans="1:10">
      <c r="A1028" t="s">
        <v>1329</v>
      </c>
      <c r="B1028" t="s">
        <v>1327</v>
      </c>
      <c r="C1028" t="s">
        <v>507</v>
      </c>
      <c r="D1028" s="1">
        <v>20.07</v>
      </c>
      <c r="E1028" s="2">
        <v>5.2</v>
      </c>
      <c r="F1028" s="2">
        <v>104.36</v>
      </c>
      <c r="G1028" t="s">
        <v>1328</v>
      </c>
      <c r="H1028">
        <f ca="1">IF(104.36&lt;&gt;104.36,0,0)</f>
        <v>0</v>
      </c>
      <c r="I1028" t="s">
        <v>14</v>
      </c>
      <c r="J1028" t="s">
        <v>14</v>
      </c>
    </row>
    <row r="1029" spans="1:10">
      <c r="A1029" t="s">
        <v>1330</v>
      </c>
      <c r="B1029" t="s">
        <v>1327</v>
      </c>
      <c r="C1029" t="s">
        <v>75</v>
      </c>
      <c r="D1029" s="1">
        <v>20.12</v>
      </c>
      <c r="E1029" s="2">
        <v>4.7</v>
      </c>
      <c r="F1029" s="2">
        <v>94.56</v>
      </c>
      <c r="G1029" t="s">
        <v>1328</v>
      </c>
      <c r="H1029">
        <f ca="1">IF(94.56&lt;&gt;94.56,0,0)</f>
        <v>0</v>
      </c>
      <c r="I1029" t="s">
        <v>14</v>
      </c>
      <c r="J1029" t="s">
        <v>14</v>
      </c>
    </row>
    <row r="1030" spans="1:10">
      <c r="A1030" t="s">
        <v>1331</v>
      </c>
      <c r="B1030" t="s">
        <v>1327</v>
      </c>
      <c r="C1030" t="s">
        <v>77</v>
      </c>
      <c r="D1030" s="1">
        <v>20.13</v>
      </c>
      <c r="E1030" s="2">
        <v>3.45</v>
      </c>
      <c r="F1030" s="2">
        <v>69.45</v>
      </c>
      <c r="G1030" t="s">
        <v>1328</v>
      </c>
      <c r="H1030">
        <f ca="1">IF(69.45&lt;&gt;69.45,0,0)</f>
        <v>0</v>
      </c>
      <c r="I1030" t="s">
        <v>14</v>
      </c>
      <c r="J1030" t="s">
        <v>14</v>
      </c>
    </row>
    <row r="1031" spans="1:10">
      <c r="A1031" t="s">
        <v>1332</v>
      </c>
      <c r="B1031" t="s">
        <v>1327</v>
      </c>
      <c r="C1031" t="s">
        <v>1333</v>
      </c>
      <c r="D1031" s="1">
        <v>20.11</v>
      </c>
      <c r="E1031" s="2">
        <v>4.15</v>
      </c>
      <c r="F1031" s="2">
        <v>83.46</v>
      </c>
      <c r="G1031" t="s">
        <v>1328</v>
      </c>
      <c r="H1031">
        <f ca="1">IF(83.46&lt;&gt;83.46,0,0)</f>
        <v>0</v>
      </c>
      <c r="I1031" t="s">
        <v>14</v>
      </c>
      <c r="J1031" t="s">
        <v>14</v>
      </c>
    </row>
    <row r="1032" spans="1:10">
      <c r="A1032" t="s">
        <v>1334</v>
      </c>
      <c r="B1032" t="s">
        <v>1327</v>
      </c>
      <c r="C1032" t="s">
        <v>102</v>
      </c>
      <c r="D1032" s="1">
        <v>20.04</v>
      </c>
      <c r="E1032" s="2">
        <v>5.95</v>
      </c>
      <c r="F1032" s="2">
        <v>119.24</v>
      </c>
      <c r="G1032" t="s">
        <v>1328</v>
      </c>
      <c r="H1032">
        <f ca="1">IF(119.24&lt;&gt;119.24,0,0)</f>
        <v>0</v>
      </c>
      <c r="I1032" t="s">
        <v>14</v>
      </c>
      <c r="J1032" t="s">
        <v>14</v>
      </c>
    </row>
    <row r="1033" spans="1:10">
      <c r="A1033" t="s">
        <v>1335</v>
      </c>
      <c r="B1033" t="s">
        <v>1327</v>
      </c>
      <c r="C1033" t="s">
        <v>92</v>
      </c>
      <c r="D1033" s="1">
        <v>19.99</v>
      </c>
      <c r="E1033" s="2">
        <v>5.45</v>
      </c>
      <c r="F1033" s="2">
        <v>108.95</v>
      </c>
      <c r="G1033" t="s">
        <v>1328</v>
      </c>
      <c r="H1033">
        <f ca="1">IF(108.95&lt;&gt;108.95,0,0)</f>
        <v>0</v>
      </c>
      <c r="I1033" t="s">
        <v>14</v>
      </c>
      <c r="J1033" t="s">
        <v>14</v>
      </c>
    </row>
    <row r="1034" spans="1:10">
      <c r="A1034" t="s">
        <v>1336</v>
      </c>
      <c r="B1034" t="s">
        <v>1327</v>
      </c>
      <c r="C1034" t="s">
        <v>79</v>
      </c>
      <c r="D1034" s="1">
        <v>20.14</v>
      </c>
      <c r="E1034" s="2">
        <v>3.95</v>
      </c>
      <c r="F1034" s="2">
        <v>79.55</v>
      </c>
      <c r="G1034" t="s">
        <v>1328</v>
      </c>
      <c r="H1034">
        <f ca="1">IF(79.55&lt;&gt;79.55,0,0)</f>
        <v>0</v>
      </c>
      <c r="I1034" t="s">
        <v>14</v>
      </c>
      <c r="J1034" t="s">
        <v>14</v>
      </c>
    </row>
    <row r="1035" spans="1:10">
      <c r="A1035" t="s">
        <v>1337</v>
      </c>
      <c r="B1035" t="s">
        <v>1327</v>
      </c>
      <c r="C1035" t="s">
        <v>92</v>
      </c>
      <c r="D1035" s="1">
        <v>20.08</v>
      </c>
      <c r="E1035" s="2">
        <v>5.45</v>
      </c>
      <c r="F1035" s="2">
        <v>109.44</v>
      </c>
      <c r="G1035" t="s">
        <v>1328</v>
      </c>
      <c r="H1035">
        <f ca="1">IF(109.44&lt;&gt;109.44,0,0)</f>
        <v>0</v>
      </c>
      <c r="I1035" t="s">
        <v>14</v>
      </c>
      <c r="J1035" t="s">
        <v>14</v>
      </c>
    </row>
    <row r="1036" spans="1:10">
      <c r="A1036" t="s">
        <v>1338</v>
      </c>
      <c r="B1036" t="s">
        <v>1327</v>
      </c>
      <c r="C1036" t="s">
        <v>79</v>
      </c>
      <c r="D1036" s="1">
        <v>20.04</v>
      </c>
      <c r="E1036" s="2">
        <v>3.95</v>
      </c>
      <c r="F1036" s="2">
        <v>79.16</v>
      </c>
      <c r="G1036" t="s">
        <v>1328</v>
      </c>
      <c r="H1036">
        <f ca="1">IF(79.16&lt;&gt;79.16,0,0)</f>
        <v>0</v>
      </c>
      <c r="I1036" t="s">
        <v>14</v>
      </c>
      <c r="J1036" t="s">
        <v>14</v>
      </c>
    </row>
    <row r="1037" spans="1:10">
      <c r="A1037" t="s">
        <v>1339</v>
      </c>
      <c r="B1037" t="s">
        <v>1327</v>
      </c>
      <c r="C1037" t="s">
        <v>75</v>
      </c>
      <c r="D1037" s="1">
        <v>20.07</v>
      </c>
      <c r="E1037" s="2">
        <v>4.7</v>
      </c>
      <c r="F1037" s="2">
        <v>94.33</v>
      </c>
      <c r="G1037" t="s">
        <v>1328</v>
      </c>
      <c r="H1037">
        <f ca="1">IF(94.33&lt;&gt;94.33,0,0)</f>
        <v>0</v>
      </c>
      <c r="I1037" t="s">
        <v>14</v>
      </c>
      <c r="J1037" t="s">
        <v>14</v>
      </c>
    </row>
    <row r="1038" spans="1:10">
      <c r="A1038" t="s">
        <v>1340</v>
      </c>
      <c r="B1038" t="s">
        <v>1327</v>
      </c>
      <c r="C1038" t="s">
        <v>104</v>
      </c>
      <c r="D1038" s="1">
        <v>20.01</v>
      </c>
      <c r="E1038" s="2">
        <v>3.45</v>
      </c>
      <c r="F1038" s="2">
        <v>69.03</v>
      </c>
      <c r="G1038" t="s">
        <v>1328</v>
      </c>
      <c r="H1038">
        <f ca="1">IF(69.03&lt;&gt;69.03,0,0)</f>
        <v>0</v>
      </c>
      <c r="I1038" t="s">
        <v>14</v>
      </c>
      <c r="J1038" t="s">
        <v>14</v>
      </c>
    </row>
    <row r="1039" spans="1:10">
      <c r="A1039" t="s">
        <v>1341</v>
      </c>
      <c r="B1039" t="s">
        <v>1327</v>
      </c>
      <c r="C1039" t="s">
        <v>507</v>
      </c>
      <c r="D1039" s="1">
        <v>20.07</v>
      </c>
      <c r="E1039" s="2">
        <v>5.2</v>
      </c>
      <c r="F1039" s="2">
        <v>104.36</v>
      </c>
      <c r="G1039" t="s">
        <v>1328</v>
      </c>
      <c r="H1039">
        <f ca="1">IF(104.36&lt;&gt;104.36,0,0)</f>
        <v>0</v>
      </c>
      <c r="I1039" t="s">
        <v>14</v>
      </c>
      <c r="J1039" t="s">
        <v>14</v>
      </c>
    </row>
    <row r="1040" spans="1:10">
      <c r="A1040" t="s">
        <v>1342</v>
      </c>
      <c r="B1040" t="s">
        <v>1327</v>
      </c>
      <c r="C1040" t="s">
        <v>47</v>
      </c>
      <c r="D1040" s="1">
        <v>19.53</v>
      </c>
      <c r="E1040" s="2">
        <v>3.45</v>
      </c>
      <c r="F1040" s="2">
        <v>67.38</v>
      </c>
      <c r="G1040" t="s">
        <v>1328</v>
      </c>
      <c r="H1040">
        <f ca="1">IF(67.38&lt;&gt;67.38,0,0)</f>
        <v>0</v>
      </c>
      <c r="I1040" t="s">
        <v>14</v>
      </c>
      <c r="J1040" t="s">
        <v>14</v>
      </c>
    </row>
    <row r="1041" spans="1:10">
      <c r="A1041" t="s">
        <v>1343</v>
      </c>
      <c r="B1041" t="s">
        <v>1327</v>
      </c>
      <c r="C1041" t="s">
        <v>129</v>
      </c>
      <c r="D1041" s="1">
        <v>19.5</v>
      </c>
      <c r="E1041" s="2">
        <v>6.15</v>
      </c>
      <c r="F1041" s="2">
        <v>119.93</v>
      </c>
      <c r="G1041" t="s">
        <v>1328</v>
      </c>
      <c r="H1041">
        <f ca="1">IF(119.93&lt;&gt;119.93,0,0)</f>
        <v>0</v>
      </c>
      <c r="I1041" t="s">
        <v>14</v>
      </c>
      <c r="J1041" t="s">
        <v>14</v>
      </c>
    </row>
    <row r="1042" spans="1:10">
      <c r="A1042" t="s">
        <v>1344</v>
      </c>
      <c r="B1042" t="s">
        <v>1327</v>
      </c>
      <c r="C1042" t="s">
        <v>131</v>
      </c>
      <c r="D1042" s="1">
        <v>19.58</v>
      </c>
      <c r="E1042" s="2">
        <v>3.95</v>
      </c>
      <c r="F1042" s="2">
        <v>77.34</v>
      </c>
      <c r="G1042" t="s">
        <v>1328</v>
      </c>
      <c r="H1042">
        <f ca="1">IF(77.34&lt;&gt;77.34,0,0)</f>
        <v>0</v>
      </c>
      <c r="I1042" t="s">
        <v>14</v>
      </c>
      <c r="J1042" t="s">
        <v>14</v>
      </c>
    </row>
    <row r="1043" spans="1:10">
      <c r="A1043" t="s">
        <v>1345</v>
      </c>
      <c r="B1043" t="s">
        <v>1327</v>
      </c>
      <c r="C1043" t="s">
        <v>49</v>
      </c>
      <c r="D1043" s="1">
        <v>19.6</v>
      </c>
      <c r="E1043" s="2">
        <v>5.45</v>
      </c>
      <c r="F1043" s="2">
        <v>106.82</v>
      </c>
      <c r="G1043" t="s">
        <v>1328</v>
      </c>
      <c r="H1043">
        <f ca="1">IF(106.82&lt;&gt;106.82,0,0)</f>
        <v>0</v>
      </c>
      <c r="I1043" t="s">
        <v>14</v>
      </c>
      <c r="J1043" t="s">
        <v>14</v>
      </c>
    </row>
    <row r="1044" spans="1:10">
      <c r="A1044" t="s">
        <v>1346</v>
      </c>
      <c r="B1044" t="s">
        <v>1327</v>
      </c>
      <c r="C1044" t="s">
        <v>49</v>
      </c>
      <c r="D1044" s="1">
        <v>19.6</v>
      </c>
      <c r="E1044" s="2">
        <v>5.45</v>
      </c>
      <c r="F1044" s="2">
        <v>106.82</v>
      </c>
      <c r="G1044" t="s">
        <v>1328</v>
      </c>
      <c r="H1044">
        <f ca="1">IF(106.82&lt;&gt;106.82,0,0)</f>
        <v>0</v>
      </c>
      <c r="I1044" t="s">
        <v>14</v>
      </c>
      <c r="J1044" t="s">
        <v>14</v>
      </c>
    </row>
    <row r="1045" spans="1:10">
      <c r="A1045" t="s">
        <v>1347</v>
      </c>
      <c r="B1045" t="s">
        <v>1327</v>
      </c>
      <c r="C1045" t="s">
        <v>131</v>
      </c>
      <c r="D1045" s="1">
        <v>19.65</v>
      </c>
      <c r="E1045" s="2">
        <v>3.95</v>
      </c>
      <c r="F1045" s="2">
        <v>77.62</v>
      </c>
      <c r="G1045" t="s">
        <v>1328</v>
      </c>
      <c r="H1045">
        <f ca="1">IF(77.62&lt;&gt;77.62,0,0)</f>
        <v>0</v>
      </c>
      <c r="I1045" t="s">
        <v>14</v>
      </c>
      <c r="J1045" t="s">
        <v>14</v>
      </c>
    </row>
    <row r="1046" spans="1:10">
      <c r="A1046" t="s">
        <v>1348</v>
      </c>
      <c r="B1046" t="s">
        <v>1327</v>
      </c>
      <c r="C1046" t="s">
        <v>49</v>
      </c>
      <c r="D1046" s="1">
        <v>19.57</v>
      </c>
      <c r="E1046" s="2">
        <v>5.45</v>
      </c>
      <c r="F1046" s="2">
        <v>106.66</v>
      </c>
      <c r="G1046" t="s">
        <v>1328</v>
      </c>
      <c r="H1046">
        <f ca="1">IF(106.66&lt;&gt;106.66,0,0)</f>
        <v>0</v>
      </c>
      <c r="I1046" t="s">
        <v>14</v>
      </c>
      <c r="J1046" t="s">
        <v>14</v>
      </c>
    </row>
    <row r="1047" spans="1:10">
      <c r="A1047" t="s">
        <v>1349</v>
      </c>
      <c r="B1047" t="s">
        <v>1327</v>
      </c>
      <c r="C1047" t="s">
        <v>131</v>
      </c>
      <c r="D1047" s="1">
        <v>19.74</v>
      </c>
      <c r="E1047" s="2">
        <v>3.95</v>
      </c>
      <c r="F1047" s="2">
        <v>77.97</v>
      </c>
      <c r="G1047" t="s">
        <v>1328</v>
      </c>
      <c r="H1047">
        <f ca="1">IF(77.97&lt;&gt;77.97,0,0)</f>
        <v>0</v>
      </c>
      <c r="I1047" t="s">
        <v>14</v>
      </c>
      <c r="J1047" t="s">
        <v>14</v>
      </c>
    </row>
    <row r="1048" spans="1:10">
      <c r="A1048" t="s">
        <v>1350</v>
      </c>
      <c r="B1048" t="s">
        <v>1351</v>
      </c>
      <c r="C1048" t="s">
        <v>49</v>
      </c>
      <c r="D1048" s="1">
        <v>19.94</v>
      </c>
      <c r="E1048" s="2">
        <v>5.45</v>
      </c>
      <c r="F1048" s="2">
        <v>108.67</v>
      </c>
      <c r="G1048" t="s">
        <v>1328</v>
      </c>
      <c r="H1048">
        <f ca="1">IF(108.67&lt;&gt;108.67,0,0)</f>
        <v>0</v>
      </c>
      <c r="I1048" t="s">
        <v>14</v>
      </c>
      <c r="J1048" t="s">
        <v>14</v>
      </c>
    </row>
    <row r="1049" spans="1:10">
      <c r="A1049" t="s">
        <v>1352</v>
      </c>
      <c r="B1049" t="s">
        <v>1353</v>
      </c>
      <c r="C1049" t="s">
        <v>18</v>
      </c>
      <c r="D1049" s="1">
        <v>18.82</v>
      </c>
      <c r="E1049" s="2">
        <v>3.45</v>
      </c>
      <c r="F1049" s="2">
        <v>64.93</v>
      </c>
      <c r="G1049" t="s">
        <v>1354</v>
      </c>
      <c r="H1049">
        <f ca="1">IF(64.93&lt;&gt;64.93,0,0)</f>
        <v>0</v>
      </c>
      <c r="I1049" t="s">
        <v>14</v>
      </c>
      <c r="J1049" t="s">
        <v>14</v>
      </c>
    </row>
    <row r="1050" spans="1:10">
      <c r="A1050" t="s">
        <v>1355</v>
      </c>
      <c r="B1050" t="s">
        <v>1353</v>
      </c>
      <c r="C1050" t="s">
        <v>1356</v>
      </c>
      <c r="D1050" s="1">
        <v>18.88</v>
      </c>
      <c r="E1050" s="2">
        <v>4.9</v>
      </c>
      <c r="F1050" s="2">
        <v>92.51</v>
      </c>
      <c r="G1050" t="s">
        <v>1354</v>
      </c>
      <c r="H1050">
        <f ca="1">IF(92.51&lt;&gt;92.51,0,0)</f>
        <v>0</v>
      </c>
      <c r="I1050" t="s">
        <v>14</v>
      </c>
      <c r="J1050" t="s">
        <v>14</v>
      </c>
    </row>
    <row r="1051" spans="1:10">
      <c r="A1051" t="s">
        <v>1357</v>
      </c>
      <c r="B1051" t="s">
        <v>1353</v>
      </c>
      <c r="C1051" t="s">
        <v>39</v>
      </c>
      <c r="D1051" s="1">
        <v>18.78</v>
      </c>
      <c r="E1051" s="2">
        <v>5.7</v>
      </c>
      <c r="F1051" s="2">
        <v>107.05</v>
      </c>
      <c r="G1051" t="s">
        <v>1354</v>
      </c>
      <c r="H1051">
        <f ca="1">IF(107.05&lt;&gt;107.05,0,0)</f>
        <v>0</v>
      </c>
      <c r="I1051" t="s">
        <v>14</v>
      </c>
      <c r="J1051" t="s">
        <v>14</v>
      </c>
    </row>
    <row r="1052" spans="1:10">
      <c r="A1052" t="s">
        <v>1358</v>
      </c>
      <c r="B1052" t="s">
        <v>1353</v>
      </c>
      <c r="C1052" t="s">
        <v>24</v>
      </c>
      <c r="D1052" s="1">
        <v>18.76</v>
      </c>
      <c r="E1052" s="2">
        <v>3.45</v>
      </c>
      <c r="F1052" s="2">
        <v>64.72</v>
      </c>
      <c r="G1052" t="s">
        <v>1354</v>
      </c>
      <c r="H1052">
        <f ca="1">IF(64.72&lt;&gt;64.72,0,0)</f>
        <v>0</v>
      </c>
      <c r="I1052" t="s">
        <v>14</v>
      </c>
      <c r="J1052" t="s">
        <v>14</v>
      </c>
    </row>
    <row r="1053" spans="1:10">
      <c r="A1053" t="s">
        <v>1359</v>
      </c>
      <c r="B1053" t="s">
        <v>1353</v>
      </c>
      <c r="C1053" t="s">
        <v>22</v>
      </c>
      <c r="D1053" s="1">
        <v>18.66</v>
      </c>
      <c r="E1053" s="2">
        <v>5.45</v>
      </c>
      <c r="F1053" s="2">
        <v>101.7</v>
      </c>
      <c r="G1053" t="s">
        <v>1354</v>
      </c>
      <c r="H1053">
        <f ca="1">IF(101.7&lt;&gt;101.7,0,0)</f>
        <v>0</v>
      </c>
      <c r="I1053" t="s">
        <v>14</v>
      </c>
      <c r="J1053" t="s">
        <v>14</v>
      </c>
    </row>
    <row r="1054" spans="1:10">
      <c r="A1054" t="s">
        <v>1360</v>
      </c>
      <c r="B1054" t="s">
        <v>1353</v>
      </c>
      <c r="C1054" t="s">
        <v>1361</v>
      </c>
      <c r="D1054" s="1">
        <v>18.88</v>
      </c>
      <c r="E1054" s="2">
        <v>4.15</v>
      </c>
      <c r="F1054" s="2">
        <v>78.35</v>
      </c>
      <c r="G1054" t="s">
        <v>1354</v>
      </c>
      <c r="H1054">
        <f ca="1">IF(78.35&lt;&gt;78.35,0,0)</f>
        <v>0</v>
      </c>
      <c r="I1054" t="s">
        <v>14</v>
      </c>
      <c r="J1054" t="s">
        <v>14</v>
      </c>
    </row>
    <row r="1055" spans="1:10">
      <c r="A1055" t="s">
        <v>1362</v>
      </c>
      <c r="B1055" t="s">
        <v>1353</v>
      </c>
      <c r="C1055" t="s">
        <v>18</v>
      </c>
      <c r="D1055" s="1">
        <v>18.83</v>
      </c>
      <c r="E1055" s="2">
        <v>3.45</v>
      </c>
      <c r="F1055" s="2">
        <v>64.96</v>
      </c>
      <c r="G1055" t="s">
        <v>1354</v>
      </c>
      <c r="H1055">
        <f ca="1">IF(64.96&lt;&gt;64.96,0,0)</f>
        <v>0</v>
      </c>
      <c r="I1055" t="s">
        <v>14</v>
      </c>
      <c r="J1055" t="s">
        <v>14</v>
      </c>
    </row>
    <row r="1056" spans="1:10">
      <c r="A1056" t="s">
        <v>1363</v>
      </c>
      <c r="B1056" t="s">
        <v>1353</v>
      </c>
      <c r="C1056" t="s">
        <v>22</v>
      </c>
      <c r="D1056" s="1">
        <v>18.84</v>
      </c>
      <c r="E1056" s="2">
        <v>5.45</v>
      </c>
      <c r="F1056" s="2">
        <v>102.68</v>
      </c>
      <c r="G1056" t="s">
        <v>1354</v>
      </c>
      <c r="H1056">
        <f ca="1">IF(102.68&lt;&gt;102.68,0,0)</f>
        <v>0</v>
      </c>
      <c r="I1056" t="s">
        <v>14</v>
      </c>
      <c r="J1056" t="s">
        <v>14</v>
      </c>
    </row>
    <row r="1057" spans="1:10">
      <c r="A1057" t="s">
        <v>1364</v>
      </c>
      <c r="B1057" t="s">
        <v>1353</v>
      </c>
      <c r="C1057" t="s">
        <v>49</v>
      </c>
      <c r="D1057" s="1">
        <v>18.59</v>
      </c>
      <c r="E1057" s="2">
        <v>5.45</v>
      </c>
      <c r="F1057" s="2">
        <v>101.32</v>
      </c>
      <c r="G1057" t="s">
        <v>1354</v>
      </c>
      <c r="H1057">
        <f ca="1">IF(101.32&lt;&gt;101.32,0,0)</f>
        <v>0</v>
      </c>
      <c r="I1057" t="s">
        <v>14</v>
      </c>
      <c r="J1057" t="s">
        <v>14</v>
      </c>
    </row>
    <row r="1058" spans="1:10">
      <c r="A1058" t="s">
        <v>1365</v>
      </c>
      <c r="B1058" t="s">
        <v>1353</v>
      </c>
      <c r="C1058" t="s">
        <v>131</v>
      </c>
      <c r="D1058" s="1">
        <v>18.73</v>
      </c>
      <c r="E1058" s="2">
        <v>3.95</v>
      </c>
      <c r="F1058" s="2">
        <v>73.98</v>
      </c>
      <c r="G1058" t="s">
        <v>1354</v>
      </c>
      <c r="H1058">
        <f ca="1">IF(73.98&lt;&gt;73.98,0,0)</f>
        <v>0</v>
      </c>
      <c r="I1058" t="s">
        <v>14</v>
      </c>
      <c r="J1058" t="s">
        <v>14</v>
      </c>
    </row>
    <row r="1059" spans="1:10">
      <c r="A1059" t="s">
        <v>1366</v>
      </c>
      <c r="B1059" t="s">
        <v>1353</v>
      </c>
      <c r="C1059" t="s">
        <v>49</v>
      </c>
      <c r="D1059" s="1">
        <v>18.78</v>
      </c>
      <c r="E1059" s="2">
        <v>5.45</v>
      </c>
      <c r="F1059" s="2">
        <v>102.35</v>
      </c>
      <c r="G1059" t="s">
        <v>1354</v>
      </c>
      <c r="H1059">
        <f ca="1">IF(102.35&lt;&gt;102.35,0,0)</f>
        <v>0</v>
      </c>
      <c r="I1059" t="s">
        <v>14</v>
      </c>
      <c r="J1059" t="s">
        <v>14</v>
      </c>
    </row>
    <row r="1060" spans="1:10">
      <c r="A1060" t="s">
        <v>1367</v>
      </c>
      <c r="B1060" t="s">
        <v>1353</v>
      </c>
      <c r="C1060" t="s">
        <v>49</v>
      </c>
      <c r="D1060" s="1">
        <v>18.75</v>
      </c>
      <c r="E1060" s="2">
        <v>5.45</v>
      </c>
      <c r="F1060" s="2">
        <v>102.19</v>
      </c>
      <c r="G1060" t="s">
        <v>1354</v>
      </c>
      <c r="H1060">
        <f ca="1">IF(102.19&lt;&gt;102.19,0,0)</f>
        <v>0</v>
      </c>
      <c r="I1060" t="s">
        <v>14</v>
      </c>
      <c r="J1060" t="s">
        <v>14</v>
      </c>
    </row>
    <row r="1061" spans="1:10">
      <c r="A1061" t="s">
        <v>1368</v>
      </c>
      <c r="B1061" t="s">
        <v>1353</v>
      </c>
      <c r="C1061" t="s">
        <v>131</v>
      </c>
      <c r="D1061" s="1">
        <v>18.73</v>
      </c>
      <c r="E1061" s="2">
        <v>3.95</v>
      </c>
      <c r="F1061" s="2">
        <v>73.98</v>
      </c>
      <c r="G1061" t="s">
        <v>1354</v>
      </c>
      <c r="H1061">
        <f ca="1">IF(73.98&lt;&gt;73.98,0,0)</f>
        <v>0</v>
      </c>
      <c r="I1061" t="s">
        <v>14</v>
      </c>
      <c r="J1061" t="s">
        <v>14</v>
      </c>
    </row>
    <row r="1062" spans="1:10">
      <c r="A1062" t="s">
        <v>1369</v>
      </c>
      <c r="B1062" t="s">
        <v>1353</v>
      </c>
      <c r="C1062" t="s">
        <v>49</v>
      </c>
      <c r="D1062" s="1">
        <v>18.75</v>
      </c>
      <c r="E1062" s="2">
        <v>5.45</v>
      </c>
      <c r="F1062" s="2">
        <v>102.19</v>
      </c>
      <c r="G1062" t="s">
        <v>1354</v>
      </c>
      <c r="H1062">
        <f ca="1">IF(102.19&lt;&gt;102.19,0,0)</f>
        <v>0</v>
      </c>
      <c r="I1062" t="s">
        <v>14</v>
      </c>
      <c r="J1062" t="s">
        <v>14</v>
      </c>
    </row>
    <row r="1063" spans="1:10">
      <c r="A1063" t="s">
        <v>1370</v>
      </c>
      <c r="B1063" t="s">
        <v>1353</v>
      </c>
      <c r="C1063" t="s">
        <v>131</v>
      </c>
      <c r="D1063" s="1">
        <v>18.68</v>
      </c>
      <c r="E1063" s="2">
        <v>3.95</v>
      </c>
      <c r="F1063" s="2">
        <v>73.79</v>
      </c>
      <c r="G1063" t="s">
        <v>1354</v>
      </c>
      <c r="H1063">
        <f ca="1">IF(73.79&lt;&gt;73.79,0,0)</f>
        <v>0</v>
      </c>
      <c r="I1063" t="s">
        <v>14</v>
      </c>
      <c r="J1063" t="s">
        <v>14</v>
      </c>
    </row>
    <row r="1064" spans="1:10">
      <c r="A1064" t="s">
        <v>1371</v>
      </c>
      <c r="B1064" t="s">
        <v>1353</v>
      </c>
      <c r="C1064" t="s">
        <v>66</v>
      </c>
      <c r="D1064" s="1">
        <v>18.72</v>
      </c>
      <c r="E1064" s="2">
        <v>3.45</v>
      </c>
      <c r="F1064" s="2">
        <v>64.58</v>
      </c>
      <c r="G1064" t="s">
        <v>1354</v>
      </c>
      <c r="H1064">
        <f ca="1">IF(64.58&lt;&gt;64.58,0,0)</f>
        <v>0</v>
      </c>
      <c r="I1064" t="s">
        <v>14</v>
      </c>
      <c r="J1064" t="s">
        <v>14</v>
      </c>
    </row>
    <row r="1065" spans="1:10">
      <c r="A1065" t="s">
        <v>1372</v>
      </c>
      <c r="B1065" t="s">
        <v>1353</v>
      </c>
      <c r="C1065" t="s">
        <v>49</v>
      </c>
      <c r="D1065" s="1">
        <v>18.58</v>
      </c>
      <c r="E1065" s="2">
        <v>5.45</v>
      </c>
      <c r="F1065" s="2">
        <v>101.26</v>
      </c>
      <c r="G1065" t="s">
        <v>1354</v>
      </c>
      <c r="H1065">
        <f ca="1">IF(101.26&lt;&gt;101.26,0,0)</f>
        <v>0</v>
      </c>
      <c r="I1065" t="s">
        <v>14</v>
      </c>
      <c r="J1065" t="s">
        <v>14</v>
      </c>
    </row>
    <row r="1066" spans="1:10">
      <c r="A1066" t="s">
        <v>1373</v>
      </c>
      <c r="B1066" t="s">
        <v>1353</v>
      </c>
      <c r="C1066" t="s">
        <v>51</v>
      </c>
      <c r="D1066" s="1">
        <v>18.68</v>
      </c>
      <c r="E1066" s="2">
        <v>6.15</v>
      </c>
      <c r="F1066" s="2">
        <v>114.88</v>
      </c>
      <c r="G1066" t="s">
        <v>1354</v>
      </c>
      <c r="H1066">
        <f ca="1">IF(114.88&lt;&gt;114.88,0,0)</f>
        <v>0</v>
      </c>
      <c r="I1066" t="s">
        <v>14</v>
      </c>
      <c r="J1066" t="s">
        <v>14</v>
      </c>
    </row>
    <row r="1067" spans="1:10">
      <c r="A1067" t="s">
        <v>1374</v>
      </c>
      <c r="B1067" t="s">
        <v>1353</v>
      </c>
      <c r="C1067" t="s">
        <v>858</v>
      </c>
      <c r="D1067" s="1">
        <v>18.73</v>
      </c>
      <c r="E1067" s="2">
        <v>3.95</v>
      </c>
      <c r="F1067" s="2">
        <v>73.98</v>
      </c>
      <c r="G1067" t="s">
        <v>1354</v>
      </c>
      <c r="H1067">
        <f ca="1">IF(73.98&lt;&gt;73.98,0,0)</f>
        <v>0</v>
      </c>
      <c r="I1067" t="s">
        <v>14</v>
      </c>
      <c r="J1067" t="s">
        <v>14</v>
      </c>
    </row>
    <row r="1068" spans="1:10">
      <c r="A1068" t="s">
        <v>1375</v>
      </c>
      <c r="B1068" t="s">
        <v>1353</v>
      </c>
      <c r="C1068" t="s">
        <v>47</v>
      </c>
      <c r="D1068" s="1">
        <v>18.73</v>
      </c>
      <c r="E1068" s="2">
        <v>3.45</v>
      </c>
      <c r="F1068" s="2">
        <v>64.62</v>
      </c>
      <c r="G1068" t="s">
        <v>1354</v>
      </c>
      <c r="H1068">
        <f ca="1">IF(64.62&lt;&gt;64.62,0,0)</f>
        <v>0</v>
      </c>
      <c r="I1068" t="s">
        <v>14</v>
      </c>
      <c r="J1068" t="s">
        <v>14</v>
      </c>
    </row>
    <row r="1069" spans="1:10">
      <c r="A1069" t="s">
        <v>1376</v>
      </c>
      <c r="B1069" t="s">
        <v>1353</v>
      </c>
      <c r="C1069" t="s">
        <v>66</v>
      </c>
      <c r="D1069" s="1">
        <v>18.7</v>
      </c>
      <c r="E1069" s="2">
        <v>3.45</v>
      </c>
      <c r="F1069" s="2">
        <v>64.52</v>
      </c>
      <c r="G1069" t="s">
        <v>1354</v>
      </c>
      <c r="H1069">
        <f ca="1">IF(64.52&lt;&gt;64.52,0,0)</f>
        <v>0</v>
      </c>
      <c r="I1069" t="s">
        <v>14</v>
      </c>
      <c r="J1069" t="s">
        <v>14</v>
      </c>
    </row>
    <row r="1070" spans="1:10">
      <c r="A1070" t="s">
        <v>1377</v>
      </c>
      <c r="B1070" t="s">
        <v>1353</v>
      </c>
      <c r="C1070" t="s">
        <v>47</v>
      </c>
      <c r="D1070" s="1">
        <v>18.67</v>
      </c>
      <c r="E1070" s="2">
        <v>3.45</v>
      </c>
      <c r="F1070" s="2">
        <v>64.41</v>
      </c>
      <c r="G1070" t="s">
        <v>1354</v>
      </c>
      <c r="H1070">
        <f ca="1">IF(64.41&lt;&gt;64.41,0,0)</f>
        <v>0</v>
      </c>
      <c r="I1070" t="s">
        <v>14</v>
      </c>
      <c r="J1070" t="s">
        <v>14</v>
      </c>
    </row>
    <row r="1071" spans="1:10">
      <c r="A1071" t="s">
        <v>1378</v>
      </c>
      <c r="B1071" t="s">
        <v>1353</v>
      </c>
      <c r="C1071" t="s">
        <v>51</v>
      </c>
      <c r="D1071" s="1">
        <v>18.78</v>
      </c>
      <c r="E1071" s="2">
        <v>6.15</v>
      </c>
      <c r="F1071" s="2">
        <v>115.5</v>
      </c>
      <c r="G1071" t="s">
        <v>1354</v>
      </c>
      <c r="H1071">
        <f ca="1">IF(115.5&lt;&gt;115.5,0,0)</f>
        <v>0</v>
      </c>
      <c r="I1071" t="s">
        <v>14</v>
      </c>
      <c r="J1071" t="s">
        <v>14</v>
      </c>
    </row>
    <row r="1072" spans="1:10">
      <c r="A1072" t="s">
        <v>1379</v>
      </c>
      <c r="B1072" t="s">
        <v>1353</v>
      </c>
      <c r="C1072" t="s">
        <v>47</v>
      </c>
      <c r="D1072" s="1">
        <v>18.72</v>
      </c>
      <c r="E1072" s="2">
        <v>3.45</v>
      </c>
      <c r="F1072" s="2">
        <v>64.58</v>
      </c>
      <c r="G1072" t="s">
        <v>1354</v>
      </c>
      <c r="H1072">
        <f ca="1">IF(64.58&lt;&gt;64.58,0,0)</f>
        <v>0</v>
      </c>
      <c r="I1072" t="s">
        <v>14</v>
      </c>
      <c r="J1072" t="s">
        <v>14</v>
      </c>
    </row>
    <row r="1073" spans="1:10">
      <c r="A1073" t="s">
        <v>1380</v>
      </c>
      <c r="B1073" t="s">
        <v>1381</v>
      </c>
      <c r="C1073" t="s">
        <v>33</v>
      </c>
      <c r="D1073" s="1">
        <v>18.52</v>
      </c>
      <c r="E1073" s="2">
        <v>4.3</v>
      </c>
      <c r="F1073" s="2">
        <v>79.64</v>
      </c>
      <c r="G1073" t="s">
        <v>1382</v>
      </c>
      <c r="H1073">
        <f ca="1">IF(79.64&lt;&gt;79.64,0,0)</f>
        <v>0</v>
      </c>
      <c r="I1073" t="s">
        <v>14</v>
      </c>
      <c r="J1073" t="s">
        <v>14</v>
      </c>
    </row>
    <row r="1074" spans="1:10">
      <c r="A1074" t="s">
        <v>1383</v>
      </c>
      <c r="B1074" t="s">
        <v>1381</v>
      </c>
      <c r="C1074" t="s">
        <v>1384</v>
      </c>
      <c r="D1074" s="1">
        <v>18.72</v>
      </c>
      <c r="E1074" s="2">
        <v>7.3</v>
      </c>
      <c r="F1074" s="2">
        <v>136.66</v>
      </c>
      <c r="G1074" t="s">
        <v>1382</v>
      </c>
      <c r="H1074">
        <f ca="1">IF(136.66&lt;&gt;136.66,0,0)</f>
        <v>0</v>
      </c>
      <c r="I1074" t="s">
        <v>14</v>
      </c>
      <c r="J1074" t="s">
        <v>14</v>
      </c>
    </row>
    <row r="1075" spans="1:10">
      <c r="A1075" t="s">
        <v>1385</v>
      </c>
      <c r="B1075" t="s">
        <v>1381</v>
      </c>
      <c r="C1075" t="s">
        <v>24</v>
      </c>
      <c r="D1075" s="1">
        <v>18.71</v>
      </c>
      <c r="E1075" s="2">
        <v>3.45</v>
      </c>
      <c r="F1075" s="2">
        <v>64.55</v>
      </c>
      <c r="G1075" t="s">
        <v>1382</v>
      </c>
      <c r="H1075">
        <f ca="1">IF(64.55&lt;&gt;64.55,0,0)</f>
        <v>0</v>
      </c>
      <c r="I1075" t="s">
        <v>14</v>
      </c>
      <c r="J1075" t="s">
        <v>14</v>
      </c>
    </row>
    <row r="1076" spans="1:10">
      <c r="A1076" t="s">
        <v>1386</v>
      </c>
      <c r="B1076" t="s">
        <v>1381</v>
      </c>
      <c r="C1076" t="s">
        <v>24</v>
      </c>
      <c r="D1076" s="1">
        <v>18.82</v>
      </c>
      <c r="E1076" s="2">
        <v>3.45</v>
      </c>
      <c r="F1076" s="2">
        <v>64.93</v>
      </c>
      <c r="G1076" t="s">
        <v>1382</v>
      </c>
      <c r="H1076">
        <f ca="1">IF(64.93&lt;&gt;64.93,0,0)</f>
        <v>0</v>
      </c>
      <c r="I1076" t="s">
        <v>14</v>
      </c>
      <c r="J1076" t="s">
        <v>14</v>
      </c>
    </row>
    <row r="1077" spans="1:10">
      <c r="A1077" t="s">
        <v>1387</v>
      </c>
      <c r="B1077" t="s">
        <v>1381</v>
      </c>
      <c r="C1077" t="s">
        <v>1388</v>
      </c>
      <c r="D1077" s="1">
        <v>18.69</v>
      </c>
      <c r="E1077" s="2">
        <v>5.45</v>
      </c>
      <c r="F1077" s="2">
        <v>101.86</v>
      </c>
      <c r="G1077" t="s">
        <v>1382</v>
      </c>
      <c r="H1077">
        <f ca="1">IF(101.86&lt;&gt;101.86,0,0)</f>
        <v>0</v>
      </c>
      <c r="I1077" t="s">
        <v>14</v>
      </c>
      <c r="J1077" t="s">
        <v>14</v>
      </c>
    </row>
    <row r="1078" spans="1:10">
      <c r="A1078" t="s">
        <v>1389</v>
      </c>
      <c r="B1078" t="s">
        <v>1381</v>
      </c>
      <c r="C1078" t="s">
        <v>33</v>
      </c>
      <c r="D1078" s="1">
        <v>18.78</v>
      </c>
      <c r="E1078" s="2">
        <v>4.3</v>
      </c>
      <c r="F1078" s="2">
        <v>80.75</v>
      </c>
      <c r="G1078" t="s">
        <v>1382</v>
      </c>
      <c r="H1078">
        <f ca="1">IF(80.75&lt;&gt;80.75,0,0)</f>
        <v>0</v>
      </c>
      <c r="I1078" t="s">
        <v>14</v>
      </c>
      <c r="J1078" t="s">
        <v>14</v>
      </c>
    </row>
    <row r="1079" spans="1:10">
      <c r="A1079" t="s">
        <v>1390</v>
      </c>
      <c r="B1079" t="s">
        <v>1381</v>
      </c>
      <c r="C1079" t="s">
        <v>33</v>
      </c>
      <c r="D1079" s="1">
        <v>18.7</v>
      </c>
      <c r="E1079" s="2">
        <v>4.3</v>
      </c>
      <c r="F1079" s="2">
        <v>80.41</v>
      </c>
      <c r="G1079" t="s">
        <v>1382</v>
      </c>
      <c r="H1079">
        <f ca="1">IF(80.41&lt;&gt;80.41,0,0)</f>
        <v>0</v>
      </c>
      <c r="I1079" t="s">
        <v>14</v>
      </c>
      <c r="J1079" t="s">
        <v>14</v>
      </c>
    </row>
    <row r="1080" spans="1:10">
      <c r="A1080" t="s">
        <v>1391</v>
      </c>
      <c r="B1080" t="s">
        <v>1381</v>
      </c>
      <c r="C1080" t="s">
        <v>28</v>
      </c>
      <c r="D1080" s="1">
        <v>18.71</v>
      </c>
      <c r="E1080" s="2">
        <v>3.95</v>
      </c>
      <c r="F1080" s="2">
        <v>73.9</v>
      </c>
      <c r="G1080" t="s">
        <v>1382</v>
      </c>
      <c r="H1080">
        <f ca="1">IF(73.9&lt;&gt;73.9,0,0)</f>
        <v>0</v>
      </c>
      <c r="I1080" t="s">
        <v>14</v>
      </c>
      <c r="J1080" t="s">
        <v>14</v>
      </c>
    </row>
    <row r="1081" spans="1:10">
      <c r="A1081" t="s">
        <v>1392</v>
      </c>
      <c r="B1081" t="s">
        <v>1381</v>
      </c>
      <c r="C1081" t="s">
        <v>22</v>
      </c>
      <c r="D1081" s="1">
        <v>19.94</v>
      </c>
      <c r="E1081" s="2">
        <v>5.45</v>
      </c>
      <c r="F1081" s="2">
        <v>108.67</v>
      </c>
      <c r="G1081" t="s">
        <v>1382</v>
      </c>
      <c r="H1081">
        <f ca="1">IF(108.67&lt;&gt;108.67,0,0)</f>
        <v>0</v>
      </c>
      <c r="I1081" t="s">
        <v>14</v>
      </c>
      <c r="J1081" t="s">
        <v>14</v>
      </c>
    </row>
    <row r="1082" spans="1:10">
      <c r="A1082" t="s">
        <v>1393</v>
      </c>
      <c r="B1082" t="s">
        <v>1381</v>
      </c>
      <c r="C1082" t="s">
        <v>24</v>
      </c>
      <c r="D1082" s="1">
        <v>18.61</v>
      </c>
      <c r="E1082" s="2">
        <v>3.45</v>
      </c>
      <c r="F1082" s="2">
        <v>64.2</v>
      </c>
      <c r="G1082" t="s">
        <v>1382</v>
      </c>
      <c r="H1082">
        <f ca="1">IF(64.2&lt;&gt;64.2,0,0)</f>
        <v>0</v>
      </c>
      <c r="I1082" t="s">
        <v>14</v>
      </c>
      <c r="J1082" t="s">
        <v>14</v>
      </c>
    </row>
    <row r="1083" spans="1:10">
      <c r="A1083" t="s">
        <v>1394</v>
      </c>
      <c r="B1083" t="s">
        <v>1381</v>
      </c>
      <c r="C1083" t="s">
        <v>22</v>
      </c>
      <c r="D1083" s="1">
        <v>18.56</v>
      </c>
      <c r="E1083" s="2">
        <v>5.45</v>
      </c>
      <c r="F1083" s="2">
        <v>101.15</v>
      </c>
      <c r="G1083" t="s">
        <v>1382</v>
      </c>
      <c r="H1083">
        <f ca="1">IF(101.15&lt;&gt;101.15,0,0)</f>
        <v>0</v>
      </c>
      <c r="I1083" t="s">
        <v>14</v>
      </c>
      <c r="J1083" t="s">
        <v>14</v>
      </c>
    </row>
    <row r="1084" spans="1:10">
      <c r="A1084" t="s">
        <v>1395</v>
      </c>
      <c r="B1084" t="s">
        <v>1381</v>
      </c>
      <c r="C1084" t="s">
        <v>20</v>
      </c>
      <c r="D1084" s="1">
        <v>18.55</v>
      </c>
      <c r="E1084" s="2">
        <v>3.45</v>
      </c>
      <c r="F1084" s="2">
        <v>64</v>
      </c>
      <c r="G1084" t="s">
        <v>1382</v>
      </c>
      <c r="H1084">
        <f ca="1">IF(64&lt;&gt;64,0,0)</f>
        <v>0</v>
      </c>
      <c r="I1084" t="s">
        <v>14</v>
      </c>
      <c r="J1084" t="s">
        <v>14</v>
      </c>
    </row>
    <row r="1085" spans="1:10">
      <c r="A1085" t="s">
        <v>1396</v>
      </c>
      <c r="B1085" t="s">
        <v>1381</v>
      </c>
      <c r="C1085" t="s">
        <v>22</v>
      </c>
      <c r="D1085" s="1">
        <v>18.5</v>
      </c>
      <c r="E1085" s="2">
        <v>5.45</v>
      </c>
      <c r="F1085" s="2">
        <v>100.83</v>
      </c>
      <c r="G1085" t="s">
        <v>1382</v>
      </c>
      <c r="H1085">
        <f ca="1">IF(100.83&lt;&gt;100.82,0.010000000000005116,0)</f>
        <v>0</v>
      </c>
      <c r="I1085" t="s">
        <v>14</v>
      </c>
      <c r="J1085" t="s">
        <v>14</v>
      </c>
    </row>
    <row r="1086" spans="1:10">
      <c r="A1086" t="s">
        <v>1397</v>
      </c>
      <c r="B1086" t="s">
        <v>1381</v>
      </c>
      <c r="C1086" t="s">
        <v>24</v>
      </c>
      <c r="D1086" s="1">
        <v>18.58</v>
      </c>
      <c r="E1086" s="2">
        <v>3.45</v>
      </c>
      <c r="F1086" s="2">
        <v>64.1</v>
      </c>
      <c r="G1086" t="s">
        <v>1382</v>
      </c>
      <c r="H1086">
        <f ca="1">IF(64.1&lt;&gt;64.1,0,0)</f>
        <v>0</v>
      </c>
      <c r="I1086" t="s">
        <v>14</v>
      </c>
      <c r="J1086" t="s">
        <v>14</v>
      </c>
    </row>
    <row r="1087" spans="1:10">
      <c r="A1087" t="s">
        <v>1398</v>
      </c>
      <c r="B1087" t="s">
        <v>1381</v>
      </c>
      <c r="C1087" t="s">
        <v>1361</v>
      </c>
      <c r="D1087" s="1">
        <v>18.59</v>
      </c>
      <c r="E1087" s="2">
        <v>4.15</v>
      </c>
      <c r="F1087" s="2">
        <v>77.15</v>
      </c>
      <c r="G1087" t="s">
        <v>1382</v>
      </c>
      <c r="H1087">
        <f ca="1">IF(77.15&lt;&gt;77.15,0,0)</f>
        <v>0</v>
      </c>
      <c r="I1087" t="s">
        <v>14</v>
      </c>
      <c r="J1087" t="s">
        <v>14</v>
      </c>
    </row>
    <row r="1088" spans="1:10">
      <c r="A1088" t="s">
        <v>1399</v>
      </c>
      <c r="B1088" t="s">
        <v>1381</v>
      </c>
      <c r="C1088" t="s">
        <v>22</v>
      </c>
      <c r="D1088" s="1">
        <v>18.57</v>
      </c>
      <c r="E1088" s="2">
        <v>5.45</v>
      </c>
      <c r="F1088" s="2">
        <v>101.21</v>
      </c>
      <c r="G1088" t="s">
        <v>1382</v>
      </c>
      <c r="H1088">
        <f ca="1">IF(101.21&lt;&gt;101.21,0,0)</f>
        <v>0</v>
      </c>
      <c r="I1088" t="s">
        <v>14</v>
      </c>
      <c r="J1088" t="s">
        <v>14</v>
      </c>
    </row>
    <row r="1089" spans="1:10">
      <c r="A1089" t="s">
        <v>1400</v>
      </c>
      <c r="B1089" t="s">
        <v>1381</v>
      </c>
      <c r="C1089" t="s">
        <v>20</v>
      </c>
      <c r="D1089" s="1">
        <v>18.51</v>
      </c>
      <c r="E1089" s="2">
        <v>3.45</v>
      </c>
      <c r="F1089" s="2">
        <v>63.86</v>
      </c>
      <c r="G1089" t="s">
        <v>1382</v>
      </c>
      <c r="H1089">
        <f ca="1">IF(63.86&lt;&gt;63.86,0,0)</f>
        <v>0</v>
      </c>
      <c r="I1089" t="s">
        <v>14</v>
      </c>
      <c r="J1089" t="s">
        <v>14</v>
      </c>
    </row>
    <row r="1090" spans="1:10">
      <c r="A1090" t="s">
        <v>1401</v>
      </c>
      <c r="B1090" t="s">
        <v>1381</v>
      </c>
      <c r="C1090" t="s">
        <v>28</v>
      </c>
      <c r="D1090" s="1">
        <v>18.55</v>
      </c>
      <c r="E1090" s="2">
        <v>3.95</v>
      </c>
      <c r="F1090" s="2">
        <v>73.27</v>
      </c>
      <c r="G1090" t="s">
        <v>1382</v>
      </c>
      <c r="H1090">
        <f ca="1">IF(73.27&lt;&gt;73.27,0,0)</f>
        <v>0</v>
      </c>
      <c r="I1090" t="s">
        <v>14</v>
      </c>
      <c r="J1090" t="s">
        <v>14</v>
      </c>
    </row>
    <row r="1091" spans="1:10">
      <c r="A1091" t="s">
        <v>1402</v>
      </c>
      <c r="B1091" t="s">
        <v>1381</v>
      </c>
      <c r="C1091" t="s">
        <v>47</v>
      </c>
      <c r="D1091" s="1">
        <v>18.53</v>
      </c>
      <c r="E1091" s="2">
        <v>3.45</v>
      </c>
      <c r="F1091" s="2">
        <v>63.93</v>
      </c>
      <c r="G1091" t="s">
        <v>1382</v>
      </c>
      <c r="H1091">
        <f ca="1">IF(63.93&lt;&gt;63.93,0,0)</f>
        <v>0</v>
      </c>
      <c r="I1091" t="s">
        <v>14</v>
      </c>
      <c r="J1091" t="s">
        <v>14</v>
      </c>
    </row>
    <row r="1092" spans="1:10">
      <c r="A1092" t="s">
        <v>1403</v>
      </c>
      <c r="B1092" t="s">
        <v>1381</v>
      </c>
      <c r="C1092" t="s">
        <v>49</v>
      </c>
      <c r="D1092" s="1">
        <v>18.56</v>
      </c>
      <c r="E1092" s="2">
        <v>5.45</v>
      </c>
      <c r="F1092" s="2">
        <v>101.15</v>
      </c>
      <c r="G1092" t="s">
        <v>1382</v>
      </c>
      <c r="H1092">
        <f ca="1">IF(101.15&lt;&gt;101.15,0,0)</f>
        <v>0</v>
      </c>
      <c r="I1092" t="s">
        <v>14</v>
      </c>
      <c r="J1092" t="s">
        <v>14</v>
      </c>
    </row>
    <row r="1093" spans="1:10">
      <c r="A1093" t="s">
        <v>1404</v>
      </c>
      <c r="B1093" t="s">
        <v>1381</v>
      </c>
      <c r="C1093" t="s">
        <v>858</v>
      </c>
      <c r="D1093" s="1">
        <v>18.53</v>
      </c>
      <c r="E1093" s="2">
        <v>3.95</v>
      </c>
      <c r="F1093" s="2">
        <v>73.19</v>
      </c>
      <c r="G1093" t="s">
        <v>1382</v>
      </c>
      <c r="H1093">
        <f ca="1">IF(73.19&lt;&gt;73.19,0,0)</f>
        <v>0</v>
      </c>
      <c r="I1093" t="s">
        <v>14</v>
      </c>
      <c r="J1093" t="s">
        <v>14</v>
      </c>
    </row>
    <row r="1094" spans="1:10">
      <c r="A1094" t="s">
        <v>1405</v>
      </c>
      <c r="B1094" t="s">
        <v>1381</v>
      </c>
      <c r="C1094" t="s">
        <v>53</v>
      </c>
      <c r="D1094" s="1">
        <v>18.52</v>
      </c>
      <c r="E1094" s="2">
        <v>5.95</v>
      </c>
      <c r="F1094" s="2">
        <v>110.19</v>
      </c>
      <c r="G1094" t="s">
        <v>1382</v>
      </c>
      <c r="H1094">
        <f ca="1">IF(110.19&lt;&gt;110.19,0,0)</f>
        <v>0</v>
      </c>
      <c r="I1094" t="s">
        <v>14</v>
      </c>
      <c r="J1094" t="s">
        <v>14</v>
      </c>
    </row>
    <row r="1095" spans="1:10">
      <c r="A1095" t="s">
        <v>1406</v>
      </c>
      <c r="B1095" t="s">
        <v>1381</v>
      </c>
      <c r="C1095" t="s">
        <v>49</v>
      </c>
      <c r="D1095" s="1">
        <v>18.54</v>
      </c>
      <c r="E1095" s="2">
        <v>5.45</v>
      </c>
      <c r="F1095" s="2">
        <v>101.04</v>
      </c>
      <c r="G1095" t="s">
        <v>1382</v>
      </c>
      <c r="H1095">
        <f ca="1">IF(101.04&lt;&gt;101.04,0,0)</f>
        <v>0</v>
      </c>
      <c r="I1095" t="s">
        <v>14</v>
      </c>
      <c r="J1095" t="s">
        <v>14</v>
      </c>
    </row>
    <row r="1096" spans="1:10">
      <c r="A1096" t="s">
        <v>1407</v>
      </c>
      <c r="B1096" t="s">
        <v>1381</v>
      </c>
      <c r="C1096" t="s">
        <v>60</v>
      </c>
      <c r="D1096" s="1">
        <v>18.49</v>
      </c>
      <c r="E1096" s="2">
        <v>3.45</v>
      </c>
      <c r="F1096" s="2">
        <v>63.79</v>
      </c>
      <c r="G1096" t="s">
        <v>1382</v>
      </c>
      <c r="H1096">
        <f ca="1">IF(63.79&lt;&gt;63.79,0,0)</f>
        <v>0</v>
      </c>
      <c r="I1096" t="s">
        <v>14</v>
      </c>
      <c r="J1096" t="s">
        <v>14</v>
      </c>
    </row>
    <row r="1097" spans="1:10">
      <c r="A1097" t="s">
        <v>1408</v>
      </c>
      <c r="B1097" t="s">
        <v>1381</v>
      </c>
      <c r="C1097" t="s">
        <v>131</v>
      </c>
      <c r="D1097" s="1">
        <v>18.47</v>
      </c>
      <c r="E1097" s="2">
        <v>3.95</v>
      </c>
      <c r="F1097" s="2">
        <v>72.96</v>
      </c>
      <c r="G1097" t="s">
        <v>1382</v>
      </c>
      <c r="H1097">
        <f ca="1">IF(72.96&lt;&gt;72.96,0,0)</f>
        <v>0</v>
      </c>
      <c r="I1097" t="s">
        <v>14</v>
      </c>
      <c r="J1097" t="s">
        <v>14</v>
      </c>
    </row>
    <row r="1098" spans="1:10">
      <c r="A1098" t="s">
        <v>1409</v>
      </c>
      <c r="B1098" t="s">
        <v>1381</v>
      </c>
      <c r="C1098" t="s">
        <v>131</v>
      </c>
      <c r="D1098" s="1">
        <v>18.51</v>
      </c>
      <c r="E1098" s="2">
        <v>3.95</v>
      </c>
      <c r="F1098" s="2">
        <v>73.11</v>
      </c>
      <c r="G1098" t="s">
        <v>1382</v>
      </c>
      <c r="H1098">
        <f ca="1">IF(73.11&lt;&gt;73.11,0,0)</f>
        <v>0</v>
      </c>
      <c r="I1098" t="s">
        <v>14</v>
      </c>
      <c r="J1098" t="s">
        <v>14</v>
      </c>
    </row>
    <row r="1099" spans="1:10">
      <c r="A1099" t="s">
        <v>1410</v>
      </c>
      <c r="B1099" t="s">
        <v>1381</v>
      </c>
      <c r="C1099" t="s">
        <v>47</v>
      </c>
      <c r="D1099" s="1">
        <v>18.43</v>
      </c>
      <c r="E1099" s="2">
        <v>3.45</v>
      </c>
      <c r="F1099" s="2">
        <v>63.58</v>
      </c>
      <c r="G1099" t="s">
        <v>1382</v>
      </c>
      <c r="H1099">
        <f ca="1">IF(63.58&lt;&gt;63.58,0,0)</f>
        <v>0</v>
      </c>
      <c r="I1099" t="s">
        <v>14</v>
      </c>
      <c r="J1099" t="s">
        <v>14</v>
      </c>
    </row>
    <row r="1100" spans="1:10">
      <c r="A1100" t="s">
        <v>1411</v>
      </c>
      <c r="B1100" t="s">
        <v>1381</v>
      </c>
      <c r="C1100" t="s">
        <v>131</v>
      </c>
      <c r="D1100" s="1">
        <v>18.55</v>
      </c>
      <c r="E1100" s="2">
        <v>3.95</v>
      </c>
      <c r="F1100" s="2">
        <v>73.27</v>
      </c>
      <c r="G1100" t="s">
        <v>1382</v>
      </c>
      <c r="H1100">
        <f ca="1">IF(73.27&lt;&gt;73.27,0,0)</f>
        <v>0</v>
      </c>
      <c r="I1100" t="s">
        <v>14</v>
      </c>
      <c r="J1100" t="s">
        <v>14</v>
      </c>
    </row>
    <row r="1101" spans="1:10">
      <c r="A1101" t="s">
        <v>1412</v>
      </c>
      <c r="B1101" t="s">
        <v>1381</v>
      </c>
      <c r="C1101" t="s">
        <v>51</v>
      </c>
      <c r="D1101" s="1">
        <v>18.51</v>
      </c>
      <c r="E1101" s="2">
        <v>6.15</v>
      </c>
      <c r="F1101" s="2">
        <v>113.84</v>
      </c>
      <c r="G1101" t="s">
        <v>1382</v>
      </c>
      <c r="H1101">
        <f ca="1">IF(113.84&lt;&gt;113.84,0,0)</f>
        <v>0</v>
      </c>
      <c r="I1101" t="s">
        <v>14</v>
      </c>
      <c r="J1101" t="s">
        <v>14</v>
      </c>
    </row>
    <row r="1102" spans="1:10">
      <c r="A1102" t="s">
        <v>1413</v>
      </c>
      <c r="B1102" t="s">
        <v>1381</v>
      </c>
      <c r="C1102" t="s">
        <v>60</v>
      </c>
      <c r="D1102" s="1">
        <v>18.52</v>
      </c>
      <c r="E1102" s="2">
        <v>3.45</v>
      </c>
      <c r="F1102" s="2">
        <v>63.89</v>
      </c>
      <c r="G1102" t="s">
        <v>1382</v>
      </c>
      <c r="H1102">
        <f ca="1">IF(63.89&lt;&gt;63.89,0,0)</f>
        <v>0</v>
      </c>
      <c r="I1102" t="s">
        <v>14</v>
      </c>
      <c r="J1102" t="s">
        <v>14</v>
      </c>
    </row>
    <row r="1103" spans="1:10">
      <c r="A1103" t="s">
        <v>1414</v>
      </c>
      <c r="B1103" t="s">
        <v>1381</v>
      </c>
      <c r="C1103" t="s">
        <v>131</v>
      </c>
      <c r="D1103" s="1">
        <v>18.52</v>
      </c>
      <c r="E1103" s="2">
        <v>3.95</v>
      </c>
      <c r="F1103" s="2">
        <v>73.15</v>
      </c>
      <c r="G1103" t="s">
        <v>1382</v>
      </c>
      <c r="H1103">
        <f ca="1">IF(73.15&lt;&gt;73.15,0,0)</f>
        <v>0</v>
      </c>
      <c r="I1103" t="s">
        <v>14</v>
      </c>
      <c r="J1103" t="s">
        <v>14</v>
      </c>
    </row>
    <row r="1104" spans="1:10">
      <c r="A1104" t="s">
        <v>1415</v>
      </c>
      <c r="B1104" t="s">
        <v>1381</v>
      </c>
      <c r="C1104" t="s">
        <v>47</v>
      </c>
      <c r="D1104" s="1">
        <v>18.48</v>
      </c>
      <c r="E1104" s="2">
        <v>3.45</v>
      </c>
      <c r="F1104" s="2">
        <v>63.76</v>
      </c>
      <c r="G1104" t="s">
        <v>1382</v>
      </c>
      <c r="H1104">
        <f ca="1">IF(63.76&lt;&gt;63.76,0,0)</f>
        <v>0</v>
      </c>
      <c r="I1104" t="s">
        <v>14</v>
      </c>
      <c r="J1104" t="s">
        <v>14</v>
      </c>
    </row>
    <row r="1105" spans="1:10">
      <c r="A1105" t="s">
        <v>1416</v>
      </c>
      <c r="B1105" t="s">
        <v>1381</v>
      </c>
      <c r="C1105" t="s">
        <v>47</v>
      </c>
      <c r="D1105" s="1">
        <v>18.48</v>
      </c>
      <c r="E1105" s="2">
        <v>3.45</v>
      </c>
      <c r="F1105" s="2">
        <v>63.76</v>
      </c>
      <c r="G1105" t="s">
        <v>1382</v>
      </c>
      <c r="H1105">
        <f ca="1">IF(63.76&lt;&gt;63.76,0,0)</f>
        <v>0</v>
      </c>
      <c r="I1105" t="s">
        <v>14</v>
      </c>
      <c r="J1105" t="s">
        <v>14</v>
      </c>
    </row>
    <row r="1106" spans="1:10">
      <c r="A1106" t="s">
        <v>1417</v>
      </c>
      <c r="B1106" t="s">
        <v>1381</v>
      </c>
      <c r="C1106" t="s">
        <v>47</v>
      </c>
      <c r="D1106" s="1">
        <v>18.51</v>
      </c>
      <c r="E1106" s="2">
        <v>3.45</v>
      </c>
      <c r="F1106" s="2">
        <v>63.86</v>
      </c>
      <c r="G1106" t="s">
        <v>1382</v>
      </c>
      <c r="H1106">
        <f ca="1">IF(63.86&lt;&gt;63.86,0,0)</f>
        <v>0</v>
      </c>
      <c r="I1106" t="s">
        <v>14</v>
      </c>
      <c r="J1106" t="s">
        <v>14</v>
      </c>
    </row>
    <row r="1107" spans="1:10">
      <c r="A1107" t="s">
        <v>1418</v>
      </c>
      <c r="B1107" t="s">
        <v>1381</v>
      </c>
      <c r="C1107" t="s">
        <v>60</v>
      </c>
      <c r="D1107" s="1">
        <v>18.53</v>
      </c>
      <c r="E1107" s="2">
        <v>3.45</v>
      </c>
      <c r="F1107" s="2">
        <v>63.93</v>
      </c>
      <c r="G1107" t="s">
        <v>1382</v>
      </c>
      <c r="H1107">
        <f ca="1">IF(63.93&lt;&gt;63.93,0,0)</f>
        <v>0</v>
      </c>
      <c r="I1107" t="s">
        <v>14</v>
      </c>
      <c r="J1107" t="s">
        <v>14</v>
      </c>
    </row>
    <row r="1108" spans="1:10">
      <c r="A1108" t="s">
        <v>1419</v>
      </c>
      <c r="B1108" t="s">
        <v>1381</v>
      </c>
      <c r="C1108" t="s">
        <v>51</v>
      </c>
      <c r="D1108" s="1">
        <v>18.49</v>
      </c>
      <c r="E1108" s="2">
        <v>6.15</v>
      </c>
      <c r="F1108" s="2">
        <v>113.71</v>
      </c>
      <c r="G1108" t="s">
        <v>1382</v>
      </c>
      <c r="H1108">
        <f ca="1">IF(113.71&lt;&gt;113.71,0,0)</f>
        <v>0</v>
      </c>
      <c r="I1108" t="s">
        <v>14</v>
      </c>
      <c r="J1108" t="s">
        <v>14</v>
      </c>
    </row>
    <row r="1109" spans="1:10">
      <c r="A1109" t="s">
        <v>1420</v>
      </c>
      <c r="B1109" t="s">
        <v>1381</v>
      </c>
      <c r="C1109" t="s">
        <v>60</v>
      </c>
      <c r="D1109" s="1">
        <v>18.49</v>
      </c>
      <c r="E1109" s="2">
        <v>3.45</v>
      </c>
      <c r="F1109" s="2">
        <v>63.79</v>
      </c>
      <c r="G1109" t="s">
        <v>1382</v>
      </c>
      <c r="H1109">
        <f ca="1">IF(63.79&lt;&gt;63.79,0,0)</f>
        <v>0</v>
      </c>
      <c r="I1109" t="s">
        <v>14</v>
      </c>
      <c r="J1109" t="s">
        <v>14</v>
      </c>
    </row>
    <row r="1110" spans="1:10">
      <c r="A1110" t="s">
        <v>1421</v>
      </c>
      <c r="B1110" t="s">
        <v>1381</v>
      </c>
      <c r="C1110" t="s">
        <v>66</v>
      </c>
      <c r="D1110" s="1">
        <v>18.52</v>
      </c>
      <c r="E1110" s="2">
        <v>3.45</v>
      </c>
      <c r="F1110" s="2">
        <v>63.89</v>
      </c>
      <c r="G1110" t="s">
        <v>1382</v>
      </c>
      <c r="H1110">
        <f ca="1">IF(63.89&lt;&gt;63.89,0,0)</f>
        <v>0</v>
      </c>
      <c r="I1110" t="s">
        <v>14</v>
      </c>
      <c r="J1110" t="s">
        <v>14</v>
      </c>
    </row>
    <row r="1111" spans="1:10">
      <c r="A1111" t="s">
        <v>1422</v>
      </c>
      <c r="B1111" t="s">
        <v>1381</v>
      </c>
      <c r="C1111" t="s">
        <v>1423</v>
      </c>
      <c r="D1111" s="1">
        <v>18.47</v>
      </c>
      <c r="E1111" s="2">
        <v>6.7</v>
      </c>
      <c r="F1111" s="2">
        <v>123.75</v>
      </c>
      <c r="G1111" t="s">
        <v>1382</v>
      </c>
      <c r="H1111">
        <f ca="1">IF(123.75&lt;&gt;123.75,0,0)</f>
        <v>0</v>
      </c>
      <c r="I1111" t="s">
        <v>14</v>
      </c>
      <c r="J1111" t="s">
        <v>14</v>
      </c>
    </row>
    <row r="1112" spans="1:10">
      <c r="A1112" t="s">
        <v>1424</v>
      </c>
      <c r="B1112" t="s">
        <v>1381</v>
      </c>
      <c r="C1112" t="s">
        <v>60</v>
      </c>
      <c r="D1112" s="1">
        <v>18.48</v>
      </c>
      <c r="E1112" s="2">
        <v>3.45</v>
      </c>
      <c r="F1112" s="2">
        <v>63.76</v>
      </c>
      <c r="G1112" t="s">
        <v>1382</v>
      </c>
      <c r="H1112">
        <f ca="1">IF(63.76&lt;&gt;63.76,0,0)</f>
        <v>0</v>
      </c>
      <c r="I1112" t="s">
        <v>14</v>
      </c>
      <c r="J1112" t="s">
        <v>14</v>
      </c>
    </row>
    <row r="1113" spans="1:10">
      <c r="A1113" t="s">
        <v>1425</v>
      </c>
      <c r="B1113" t="s">
        <v>1381</v>
      </c>
      <c r="C1113" t="s">
        <v>1426</v>
      </c>
      <c r="D1113" s="1">
        <v>18.48</v>
      </c>
      <c r="E1113" s="2">
        <v>7.3</v>
      </c>
      <c r="F1113" s="2">
        <v>134.9</v>
      </c>
      <c r="G1113" t="s">
        <v>1382</v>
      </c>
      <c r="H1113">
        <f ca="1">IF(134.9&lt;&gt;134.9,0,0)</f>
        <v>0</v>
      </c>
      <c r="I1113" t="s">
        <v>14</v>
      </c>
      <c r="J1113" t="s">
        <v>14</v>
      </c>
    </row>
    <row r="1114" spans="1:10">
      <c r="A1114" t="s">
        <v>1427</v>
      </c>
      <c r="B1114" t="s">
        <v>1428</v>
      </c>
      <c r="C1114" t="s">
        <v>116</v>
      </c>
      <c r="D1114" s="1">
        <v>21.06</v>
      </c>
      <c r="E1114" s="2">
        <v>5.45</v>
      </c>
      <c r="F1114" s="2">
        <v>114.78</v>
      </c>
      <c r="G1114" t="s">
        <v>1429</v>
      </c>
      <c r="H1114">
        <f ca="1">IF(114.78&lt;&gt;114.78,0,0)</f>
        <v>0</v>
      </c>
      <c r="I1114" t="s">
        <v>968</v>
      </c>
      <c r="J1114" t="s">
        <v>968</v>
      </c>
    </row>
    <row r="1115" spans="1:10">
      <c r="A1115" t="s">
        <v>1430</v>
      </c>
      <c r="B1115" t="s">
        <v>1428</v>
      </c>
      <c r="C1115" t="s">
        <v>75</v>
      </c>
      <c r="D1115" s="1">
        <v>21.01</v>
      </c>
      <c r="E1115" s="2">
        <v>4.7</v>
      </c>
      <c r="F1115" s="2">
        <v>98.75</v>
      </c>
      <c r="G1115" t="s">
        <v>1429</v>
      </c>
      <c r="H1115">
        <f ca="1">IF(98.75&lt;&gt;98.75,0,0)</f>
        <v>0</v>
      </c>
      <c r="I1115" t="s">
        <v>968</v>
      </c>
      <c r="J1115" t="s">
        <v>968</v>
      </c>
    </row>
    <row r="1116" spans="1:10">
      <c r="A1116" t="s">
        <v>1431</v>
      </c>
      <c r="B1116" t="s">
        <v>1428</v>
      </c>
      <c r="C1116" t="s">
        <v>1432</v>
      </c>
      <c r="D1116" s="1">
        <v>21.06</v>
      </c>
      <c r="E1116" s="2">
        <v>4.9</v>
      </c>
      <c r="F1116" s="2">
        <v>103.19</v>
      </c>
      <c r="G1116" t="s">
        <v>1429</v>
      </c>
      <c r="H1116">
        <f ca="1">IF(103.19&lt;&gt;103.19,0,0)</f>
        <v>0</v>
      </c>
      <c r="I1116" t="s">
        <v>968</v>
      </c>
      <c r="J1116" t="s">
        <v>968</v>
      </c>
    </row>
    <row r="1117" spans="1:10">
      <c r="A1117" t="s">
        <v>1433</v>
      </c>
      <c r="B1117" t="s">
        <v>1428</v>
      </c>
      <c r="C1117" t="s">
        <v>1434</v>
      </c>
      <c r="D1117" s="1">
        <v>21.05</v>
      </c>
      <c r="E1117" s="2">
        <v>5.2</v>
      </c>
      <c r="F1117" s="2">
        <v>109.46</v>
      </c>
      <c r="G1117" t="s">
        <v>1429</v>
      </c>
      <c r="H1117">
        <f ca="1">IF(109.46&lt;&gt;109.46,0,0)</f>
        <v>0</v>
      </c>
      <c r="I1117" t="s">
        <v>968</v>
      </c>
      <c r="J1117" t="s">
        <v>968</v>
      </c>
    </row>
    <row r="1118" spans="1:10">
      <c r="A1118" t="s">
        <v>1435</v>
      </c>
      <c r="B1118" t="s">
        <v>1428</v>
      </c>
      <c r="C1118" t="s">
        <v>96</v>
      </c>
      <c r="D1118" s="1">
        <v>22</v>
      </c>
      <c r="E1118" s="2">
        <v>3.45</v>
      </c>
      <c r="F1118" s="2">
        <v>75.9</v>
      </c>
      <c r="G1118" t="s">
        <v>1429</v>
      </c>
      <c r="H1118">
        <f ca="1">IF(75.9&lt;&gt;75.9,0,0)</f>
        <v>0</v>
      </c>
      <c r="I1118" t="s">
        <v>14</v>
      </c>
      <c r="J1118" t="s">
        <v>14</v>
      </c>
    </row>
    <row r="1119" spans="1:10">
      <c r="A1119" t="s">
        <v>1436</v>
      </c>
      <c r="B1119" t="s">
        <v>1437</v>
      </c>
      <c r="C1119" t="s">
        <v>16</v>
      </c>
      <c r="D1119" s="1">
        <v>20.61</v>
      </c>
      <c r="E1119" s="2">
        <v>6.15</v>
      </c>
      <c r="F1119" s="2">
        <v>126.75</v>
      </c>
      <c r="G1119" t="s">
        <v>1438</v>
      </c>
      <c r="H1119">
        <f ca="1">IF(126.75&lt;&gt;126.75,0,0)</f>
        <v>0</v>
      </c>
      <c r="I1119" t="s">
        <v>14</v>
      </c>
      <c r="J1119" t="s">
        <v>14</v>
      </c>
    </row>
    <row r="1120" spans="1:10">
      <c r="A1120" t="s">
        <v>1439</v>
      </c>
      <c r="B1120" t="s">
        <v>1437</v>
      </c>
      <c r="C1120" t="s">
        <v>18</v>
      </c>
      <c r="D1120" s="1">
        <v>20.66</v>
      </c>
      <c r="E1120" s="2">
        <v>3.45</v>
      </c>
      <c r="F1120" s="2">
        <v>71.28</v>
      </c>
      <c r="G1120" t="s">
        <v>1438</v>
      </c>
      <c r="H1120">
        <f ca="1">IF(71.28&lt;&gt;71.28,0,0)</f>
        <v>0</v>
      </c>
      <c r="I1120" t="s">
        <v>14</v>
      </c>
      <c r="J1120" t="s">
        <v>14</v>
      </c>
    </row>
    <row r="1121" spans="1:10">
      <c r="A1121" t="s">
        <v>1440</v>
      </c>
      <c r="B1121" t="s">
        <v>1437</v>
      </c>
      <c r="C1121" t="s">
        <v>1388</v>
      </c>
      <c r="D1121" s="1">
        <v>20.66</v>
      </c>
      <c r="E1121" s="2">
        <v>5.45</v>
      </c>
      <c r="F1121" s="2">
        <v>112.6</v>
      </c>
      <c r="G1121" t="s">
        <v>1438</v>
      </c>
      <c r="H1121">
        <f ca="1">IF(112.6&lt;&gt;112.6,0,0)</f>
        <v>0</v>
      </c>
      <c r="I1121" t="s">
        <v>14</v>
      </c>
      <c r="J1121" t="s">
        <v>14</v>
      </c>
    </row>
    <row r="1122" spans="1:10">
      <c r="A1122" t="s">
        <v>1441</v>
      </c>
      <c r="B1122" t="s">
        <v>1437</v>
      </c>
      <c r="C1122" t="s">
        <v>12</v>
      </c>
      <c r="D1122" s="1">
        <v>20.64</v>
      </c>
      <c r="E1122" s="2">
        <v>5.2</v>
      </c>
      <c r="F1122" s="2">
        <v>107.33</v>
      </c>
      <c r="G1122" t="s">
        <v>1438</v>
      </c>
      <c r="H1122">
        <f ca="1">IF(107.33&lt;&gt;107.33,0,0)</f>
        <v>0</v>
      </c>
      <c r="I1122" t="s">
        <v>14</v>
      </c>
      <c r="J1122" t="s">
        <v>14</v>
      </c>
    </row>
    <row r="1123" spans="1:10">
      <c r="A1123" t="s">
        <v>1442</v>
      </c>
      <c r="B1123" t="s">
        <v>1437</v>
      </c>
      <c r="C1123" t="s">
        <v>24</v>
      </c>
      <c r="D1123" s="1">
        <v>20.63</v>
      </c>
      <c r="E1123" s="2">
        <v>3.45</v>
      </c>
      <c r="F1123" s="2">
        <v>71.17</v>
      </c>
      <c r="G1123" t="s">
        <v>1438</v>
      </c>
      <c r="H1123">
        <f ca="1">IF(71.17&lt;&gt;71.17,0,0)</f>
        <v>0</v>
      </c>
      <c r="I1123" t="s">
        <v>14</v>
      </c>
      <c r="J1123" t="s">
        <v>14</v>
      </c>
    </row>
    <row r="1124" spans="1:10">
      <c r="A1124" t="s">
        <v>1443</v>
      </c>
      <c r="B1124" t="s">
        <v>1437</v>
      </c>
      <c r="C1124" t="s">
        <v>22</v>
      </c>
      <c r="D1124" s="1">
        <v>20.6</v>
      </c>
      <c r="E1124" s="2">
        <v>5.45</v>
      </c>
      <c r="F1124" s="2">
        <v>112.27</v>
      </c>
      <c r="G1124" t="s">
        <v>1438</v>
      </c>
      <c r="H1124">
        <f ca="1">IF(112.27&lt;&gt;112.27,0,0)</f>
        <v>0</v>
      </c>
      <c r="I1124" t="s">
        <v>14</v>
      </c>
      <c r="J1124" t="s">
        <v>14</v>
      </c>
    </row>
    <row r="1125" spans="1:10">
      <c r="A1125" t="s">
        <v>1444</v>
      </c>
      <c r="B1125" t="s">
        <v>1437</v>
      </c>
      <c r="C1125" t="s">
        <v>22</v>
      </c>
      <c r="D1125" s="1">
        <v>20.71</v>
      </c>
      <c r="E1125" s="2">
        <v>5.45</v>
      </c>
      <c r="F1125" s="2">
        <v>112.87</v>
      </c>
      <c r="G1125" t="s">
        <v>1438</v>
      </c>
      <c r="H1125">
        <f ca="1">IF(112.87&lt;&gt;112.87,0,0)</f>
        <v>0</v>
      </c>
      <c r="I1125" t="s">
        <v>14</v>
      </c>
      <c r="J1125" t="s">
        <v>14</v>
      </c>
    </row>
    <row r="1126" spans="1:10">
      <c r="A1126" t="s">
        <v>1445</v>
      </c>
      <c r="B1126" t="s">
        <v>1437</v>
      </c>
      <c r="C1126" t="s">
        <v>28</v>
      </c>
      <c r="D1126" s="1">
        <v>20.6</v>
      </c>
      <c r="E1126" s="2">
        <v>3.95</v>
      </c>
      <c r="F1126" s="2">
        <v>81.37</v>
      </c>
      <c r="G1126" t="s">
        <v>1438</v>
      </c>
      <c r="H1126">
        <f ca="1">IF(81.37&lt;&gt;81.37,0,0)</f>
        <v>0</v>
      </c>
      <c r="I1126" t="s">
        <v>14</v>
      </c>
      <c r="J1126" t="s">
        <v>14</v>
      </c>
    </row>
    <row r="1127" spans="1:10">
      <c r="A1127" t="s">
        <v>1446</v>
      </c>
      <c r="B1127" t="s">
        <v>1437</v>
      </c>
      <c r="C1127" t="s">
        <v>22</v>
      </c>
      <c r="D1127" s="1">
        <v>20.54</v>
      </c>
      <c r="E1127" s="2">
        <v>5.45</v>
      </c>
      <c r="F1127" s="2">
        <v>111.94</v>
      </c>
      <c r="G1127" t="s">
        <v>1438</v>
      </c>
      <c r="H1127">
        <f ca="1">IF(111.94&lt;&gt;111.94,0,0)</f>
        <v>0</v>
      </c>
      <c r="I1127" t="s">
        <v>14</v>
      </c>
      <c r="J1127" t="s">
        <v>14</v>
      </c>
    </row>
    <row r="1128" spans="1:10">
      <c r="A1128" t="s">
        <v>1447</v>
      </c>
      <c r="B1128" t="s">
        <v>1437</v>
      </c>
      <c r="C1128" t="s">
        <v>20</v>
      </c>
      <c r="D1128" s="1">
        <v>20.5</v>
      </c>
      <c r="E1128" s="2">
        <v>3.45</v>
      </c>
      <c r="F1128" s="2">
        <v>70.73</v>
      </c>
      <c r="G1128" t="s">
        <v>1438</v>
      </c>
      <c r="H1128">
        <f ca="1">IF(70.73&lt;&gt;70.73,0,0)</f>
        <v>0</v>
      </c>
      <c r="I1128" t="s">
        <v>14</v>
      </c>
      <c r="J1128" t="s">
        <v>14</v>
      </c>
    </row>
    <row r="1129" spans="1:10">
      <c r="A1129" t="s">
        <v>1448</v>
      </c>
      <c r="B1129" t="s">
        <v>1437</v>
      </c>
      <c r="C1129" t="s">
        <v>22</v>
      </c>
      <c r="D1129" s="1">
        <v>20.48</v>
      </c>
      <c r="E1129" s="2">
        <v>5.45</v>
      </c>
      <c r="F1129" s="2">
        <v>111.62</v>
      </c>
      <c r="G1129" t="s">
        <v>1438</v>
      </c>
      <c r="H1129">
        <f ca="1">IF(111.62&lt;&gt;111.62,0,0)</f>
        <v>0</v>
      </c>
      <c r="I1129" t="s">
        <v>14</v>
      </c>
      <c r="J1129" t="s">
        <v>14</v>
      </c>
    </row>
    <row r="1130" spans="1:10">
      <c r="A1130" t="s">
        <v>1449</v>
      </c>
      <c r="B1130" t="s">
        <v>1437</v>
      </c>
      <c r="C1130" t="s">
        <v>24</v>
      </c>
      <c r="D1130" s="1">
        <v>20.49</v>
      </c>
      <c r="E1130" s="2">
        <v>3.45</v>
      </c>
      <c r="F1130" s="2">
        <v>70.69</v>
      </c>
      <c r="G1130" t="s">
        <v>1438</v>
      </c>
      <c r="H1130">
        <f ca="1">IF(70.69&lt;&gt;70.69,0,0)</f>
        <v>0</v>
      </c>
      <c r="I1130" t="s">
        <v>14</v>
      </c>
      <c r="J1130" t="s">
        <v>14</v>
      </c>
    </row>
    <row r="1131" spans="1:10">
      <c r="A1131" t="s">
        <v>1450</v>
      </c>
      <c r="B1131" t="s">
        <v>1437</v>
      </c>
      <c r="C1131" t="s">
        <v>1361</v>
      </c>
      <c r="D1131" s="1">
        <v>20.51</v>
      </c>
      <c r="E1131" s="2">
        <v>4.15</v>
      </c>
      <c r="F1131" s="2">
        <v>85.12</v>
      </c>
      <c r="G1131" t="s">
        <v>1438</v>
      </c>
      <c r="H1131">
        <f ca="1">IF(85.12&lt;&gt;85.12,0,0)</f>
        <v>0</v>
      </c>
      <c r="I1131" t="s">
        <v>14</v>
      </c>
      <c r="J1131" t="s">
        <v>14</v>
      </c>
    </row>
    <row r="1132" spans="1:10">
      <c r="A1132" t="s">
        <v>1451</v>
      </c>
      <c r="B1132" t="s">
        <v>1437</v>
      </c>
      <c r="C1132" t="s">
        <v>22</v>
      </c>
      <c r="D1132" s="1">
        <v>20.45</v>
      </c>
      <c r="E1132" s="2">
        <v>5.45</v>
      </c>
      <c r="F1132" s="2">
        <v>111.45</v>
      </c>
      <c r="G1132" t="s">
        <v>1438</v>
      </c>
      <c r="H1132">
        <f ca="1">IF(111.45&lt;&gt;111.45,0,0)</f>
        <v>0</v>
      </c>
      <c r="I1132" t="s">
        <v>14</v>
      </c>
      <c r="J1132" t="s">
        <v>14</v>
      </c>
    </row>
    <row r="1133" spans="1:10">
      <c r="A1133" t="s">
        <v>1452</v>
      </c>
      <c r="B1133" t="s">
        <v>1437</v>
      </c>
      <c r="C1133" t="s">
        <v>20</v>
      </c>
      <c r="D1133" s="1">
        <v>20.59</v>
      </c>
      <c r="E1133" s="2">
        <v>3.45</v>
      </c>
      <c r="F1133" s="2">
        <v>71.04</v>
      </c>
      <c r="G1133" t="s">
        <v>1438</v>
      </c>
      <c r="H1133">
        <f ca="1">IF(71.04&lt;&gt;71.04,0,0)</f>
        <v>0</v>
      </c>
      <c r="I1133" t="s">
        <v>14</v>
      </c>
      <c r="J1133" t="s">
        <v>14</v>
      </c>
    </row>
    <row r="1134" spans="1:10">
      <c r="A1134" t="s">
        <v>1453</v>
      </c>
      <c r="B1134" t="s">
        <v>1437</v>
      </c>
      <c r="C1134" t="s">
        <v>956</v>
      </c>
      <c r="D1134" s="1">
        <v>20.6</v>
      </c>
      <c r="E1134" s="2">
        <v>3.45</v>
      </c>
      <c r="F1134" s="2">
        <v>71.07</v>
      </c>
      <c r="G1134" t="s">
        <v>1438</v>
      </c>
      <c r="H1134">
        <f ca="1">IF(71.07&lt;&gt;71.07,0,0)</f>
        <v>0</v>
      </c>
      <c r="I1134" t="s">
        <v>14</v>
      </c>
      <c r="J1134" t="s">
        <v>14</v>
      </c>
    </row>
    <row r="1135" spans="1:10">
      <c r="A1135" t="s">
        <v>1454</v>
      </c>
      <c r="B1135" t="s">
        <v>1437</v>
      </c>
      <c r="C1135" t="s">
        <v>45</v>
      </c>
      <c r="D1135" s="1">
        <v>20.64</v>
      </c>
      <c r="E1135" s="2">
        <v>3.95</v>
      </c>
      <c r="F1135" s="2">
        <v>81.53</v>
      </c>
      <c r="G1135" t="s">
        <v>1438</v>
      </c>
      <c r="H1135">
        <f ca="1">IF(81.53&lt;&gt;81.53,0,0)</f>
        <v>0</v>
      </c>
      <c r="I1135" t="s">
        <v>14</v>
      </c>
      <c r="J1135" t="s">
        <v>14</v>
      </c>
    </row>
    <row r="1136" spans="1:10">
      <c r="A1136" t="s">
        <v>1455</v>
      </c>
      <c r="B1136" t="s">
        <v>1437</v>
      </c>
      <c r="C1136" t="s">
        <v>45</v>
      </c>
      <c r="D1136" s="1">
        <v>20.6</v>
      </c>
      <c r="E1136" s="2">
        <v>3.95</v>
      </c>
      <c r="F1136" s="2">
        <v>81.37</v>
      </c>
      <c r="G1136" t="s">
        <v>1438</v>
      </c>
      <c r="H1136">
        <f ca="1">IF(81.37&lt;&gt;81.37,0,0)</f>
        <v>0</v>
      </c>
      <c r="I1136" t="s">
        <v>14</v>
      </c>
      <c r="J1136" t="s">
        <v>14</v>
      </c>
    </row>
    <row r="1137" spans="1:10">
      <c r="A1137" t="s">
        <v>1456</v>
      </c>
      <c r="B1137" t="s">
        <v>1437</v>
      </c>
      <c r="C1137" t="s">
        <v>1457</v>
      </c>
      <c r="D1137" s="1">
        <v>20.67</v>
      </c>
      <c r="E1137" s="2">
        <v>3.25</v>
      </c>
      <c r="F1137" s="2">
        <v>67.18</v>
      </c>
      <c r="G1137" t="s">
        <v>1438</v>
      </c>
      <c r="H1137">
        <f ca="1">IF(67.18&lt;&gt;67.18,0,0)</f>
        <v>0</v>
      </c>
      <c r="I1137" t="s">
        <v>14</v>
      </c>
      <c r="J1137" t="s">
        <v>14</v>
      </c>
    </row>
    <row r="1138" spans="1:10">
      <c r="A1138" t="s">
        <v>1458</v>
      </c>
      <c r="B1138" t="s">
        <v>1437</v>
      </c>
      <c r="C1138" t="s">
        <v>1459</v>
      </c>
      <c r="D1138" s="1">
        <v>20.63</v>
      </c>
      <c r="E1138" s="2">
        <v>3.95</v>
      </c>
      <c r="F1138" s="2">
        <v>81.49</v>
      </c>
      <c r="G1138" t="s">
        <v>1438</v>
      </c>
      <c r="H1138">
        <f ca="1">IF(81.49&lt;&gt;81.49,0,0)</f>
        <v>0</v>
      </c>
      <c r="I1138" t="s">
        <v>14</v>
      </c>
      <c r="J1138" t="s">
        <v>14</v>
      </c>
    </row>
    <row r="1139" spans="1:10">
      <c r="A1139" t="s">
        <v>1460</v>
      </c>
      <c r="B1139" t="s">
        <v>1437</v>
      </c>
      <c r="C1139" t="s">
        <v>47</v>
      </c>
      <c r="D1139" s="1">
        <v>20.55</v>
      </c>
      <c r="E1139" s="2">
        <v>3.45</v>
      </c>
      <c r="F1139" s="2">
        <v>70.9</v>
      </c>
      <c r="G1139" t="s">
        <v>1438</v>
      </c>
      <c r="H1139">
        <f ca="1">IF(70.9&lt;&gt;70.9,0,0)</f>
        <v>0</v>
      </c>
      <c r="I1139" t="s">
        <v>14</v>
      </c>
      <c r="J1139" t="s">
        <v>14</v>
      </c>
    </row>
    <row r="1140" spans="1:10">
      <c r="A1140" t="s">
        <v>1461</v>
      </c>
      <c r="B1140" t="s">
        <v>1437</v>
      </c>
      <c r="C1140" t="s">
        <v>49</v>
      </c>
      <c r="D1140" s="1">
        <v>20.59</v>
      </c>
      <c r="E1140" s="2">
        <v>5.45</v>
      </c>
      <c r="F1140" s="2">
        <v>112.22</v>
      </c>
      <c r="G1140" t="s">
        <v>1438</v>
      </c>
      <c r="H1140">
        <f ca="1">IF(112.22&lt;&gt;112.22,0,0)</f>
        <v>0</v>
      </c>
      <c r="I1140" t="s">
        <v>14</v>
      </c>
      <c r="J1140" t="s">
        <v>14</v>
      </c>
    </row>
    <row r="1141" spans="1:10">
      <c r="A1141" t="s">
        <v>1462</v>
      </c>
      <c r="B1141" t="s">
        <v>1437</v>
      </c>
      <c r="C1141" t="s">
        <v>131</v>
      </c>
      <c r="D1141" s="1">
        <v>20.57</v>
      </c>
      <c r="E1141" s="2">
        <v>3.95</v>
      </c>
      <c r="F1141" s="2">
        <v>81.25</v>
      </c>
      <c r="G1141" t="s">
        <v>1438</v>
      </c>
      <c r="H1141">
        <f ca="1">IF(81.25&lt;&gt;81.25,0,0)</f>
        <v>0</v>
      </c>
      <c r="I1141" t="s">
        <v>14</v>
      </c>
      <c r="J1141" t="s">
        <v>14</v>
      </c>
    </row>
    <row r="1142" spans="1:10">
      <c r="A1142" t="s">
        <v>1463</v>
      </c>
      <c r="B1142" t="s">
        <v>1437</v>
      </c>
      <c r="C1142" t="s">
        <v>49</v>
      </c>
      <c r="D1142" s="1">
        <v>20.59</v>
      </c>
      <c r="E1142" s="2">
        <v>5.45</v>
      </c>
      <c r="F1142" s="2">
        <v>112.22</v>
      </c>
      <c r="G1142" t="s">
        <v>1438</v>
      </c>
      <c r="H1142">
        <f ca="1">IF(112.22&lt;&gt;112.22,0,0)</f>
        <v>0</v>
      </c>
      <c r="I1142" t="s">
        <v>14</v>
      </c>
      <c r="J1142" t="s">
        <v>14</v>
      </c>
    </row>
    <row r="1143" spans="1:10">
      <c r="A1143" t="s">
        <v>1464</v>
      </c>
      <c r="B1143" t="s">
        <v>1437</v>
      </c>
      <c r="C1143" t="s">
        <v>49</v>
      </c>
      <c r="D1143" s="1">
        <v>20.53</v>
      </c>
      <c r="E1143" s="2">
        <v>5.45</v>
      </c>
      <c r="F1143" s="2">
        <v>111.89</v>
      </c>
      <c r="G1143" t="s">
        <v>1438</v>
      </c>
      <c r="H1143">
        <f ca="1">IF(111.89&lt;&gt;111.89,0,0)</f>
        <v>0</v>
      </c>
      <c r="I1143" t="s">
        <v>14</v>
      </c>
      <c r="J1143" t="s">
        <v>14</v>
      </c>
    </row>
    <row r="1144" spans="1:10">
      <c r="A1144" t="s">
        <v>1465</v>
      </c>
      <c r="B1144" t="s">
        <v>1437</v>
      </c>
      <c r="C1144" t="s">
        <v>131</v>
      </c>
      <c r="D1144" s="1">
        <v>20.68</v>
      </c>
      <c r="E1144" s="2">
        <v>3.95</v>
      </c>
      <c r="F1144" s="2">
        <v>81.69</v>
      </c>
      <c r="G1144" t="s">
        <v>1438</v>
      </c>
      <c r="H1144">
        <f ca="1">IF(81.69&lt;&gt;81.69,0,0)</f>
        <v>0</v>
      </c>
      <c r="I1144" t="s">
        <v>14</v>
      </c>
      <c r="J1144" t="s">
        <v>14</v>
      </c>
    </row>
    <row r="1145" spans="1:10">
      <c r="A1145" t="s">
        <v>1466</v>
      </c>
      <c r="B1145" t="s">
        <v>1437</v>
      </c>
      <c r="C1145" t="s">
        <v>131</v>
      </c>
      <c r="D1145" s="1">
        <v>20.61</v>
      </c>
      <c r="E1145" s="2">
        <v>3.95</v>
      </c>
      <c r="F1145" s="2">
        <v>81.41</v>
      </c>
      <c r="G1145" t="s">
        <v>1438</v>
      </c>
      <c r="H1145">
        <f ca="1">IF(81.41&lt;&gt;81.41,0,0)</f>
        <v>0</v>
      </c>
      <c r="I1145" t="s">
        <v>14</v>
      </c>
      <c r="J1145" t="s">
        <v>14</v>
      </c>
    </row>
    <row r="1146" spans="1:10">
      <c r="A1146" t="s">
        <v>1467</v>
      </c>
      <c r="B1146" t="s">
        <v>1437</v>
      </c>
      <c r="C1146" t="s">
        <v>49</v>
      </c>
      <c r="D1146" s="1">
        <v>20.63</v>
      </c>
      <c r="E1146" s="2">
        <v>5.45</v>
      </c>
      <c r="F1146" s="2">
        <v>112.43</v>
      </c>
      <c r="G1146" t="s">
        <v>1438</v>
      </c>
      <c r="H1146">
        <f ca="1">IF(112.43&lt;&gt;112.43,0,0)</f>
        <v>0</v>
      </c>
      <c r="I1146" t="s">
        <v>14</v>
      </c>
      <c r="J1146" t="s">
        <v>14</v>
      </c>
    </row>
    <row r="1147" spans="1:10">
      <c r="A1147" t="s">
        <v>1468</v>
      </c>
      <c r="B1147" t="s">
        <v>1437</v>
      </c>
      <c r="C1147" t="s">
        <v>47</v>
      </c>
      <c r="D1147" s="1">
        <v>20.46</v>
      </c>
      <c r="E1147" s="2">
        <v>3.45</v>
      </c>
      <c r="F1147" s="2">
        <v>70.59</v>
      </c>
      <c r="G1147" t="s">
        <v>1438</v>
      </c>
      <c r="H1147">
        <f ca="1">IF(70.59&lt;&gt;70.59,0,0)</f>
        <v>0</v>
      </c>
      <c r="I1147" t="s">
        <v>14</v>
      </c>
      <c r="J1147" t="s">
        <v>14</v>
      </c>
    </row>
    <row r="1148" spans="1:10">
      <c r="A1148" t="s">
        <v>1469</v>
      </c>
      <c r="B1148" t="s">
        <v>1437</v>
      </c>
      <c r="C1148" t="s">
        <v>47</v>
      </c>
      <c r="D1148" s="1">
        <v>20.42</v>
      </c>
      <c r="E1148" s="2">
        <v>3.45</v>
      </c>
      <c r="F1148" s="2">
        <v>70.45</v>
      </c>
      <c r="G1148" t="s">
        <v>1438</v>
      </c>
      <c r="H1148">
        <f ca="1">IF(70.45&lt;&gt;70.45,0,0)</f>
        <v>0</v>
      </c>
      <c r="I1148" t="s">
        <v>14</v>
      </c>
      <c r="J1148" t="s">
        <v>14</v>
      </c>
    </row>
    <row r="1149" spans="1:10">
      <c r="A1149" t="s">
        <v>1470</v>
      </c>
      <c r="B1149" t="s">
        <v>1437</v>
      </c>
      <c r="C1149" t="s">
        <v>47</v>
      </c>
      <c r="D1149" s="1">
        <v>20.41</v>
      </c>
      <c r="E1149" s="2">
        <v>3.45</v>
      </c>
      <c r="F1149" s="2">
        <v>70.41</v>
      </c>
      <c r="G1149" t="s">
        <v>1438</v>
      </c>
      <c r="H1149">
        <f ca="1">IF(70.41&lt;&gt;70.41,0,0)</f>
        <v>0</v>
      </c>
      <c r="I1149" t="s">
        <v>14</v>
      </c>
      <c r="J1149" t="s">
        <v>14</v>
      </c>
    </row>
    <row r="1150" spans="1:10">
      <c r="A1150" t="s">
        <v>1471</v>
      </c>
      <c r="B1150" t="s">
        <v>1437</v>
      </c>
      <c r="C1150" t="s">
        <v>66</v>
      </c>
      <c r="D1150" s="1">
        <v>20.46</v>
      </c>
      <c r="E1150" s="2">
        <v>3.45</v>
      </c>
      <c r="F1150" s="2">
        <v>70.59</v>
      </c>
      <c r="G1150" t="s">
        <v>1438</v>
      </c>
      <c r="H1150">
        <f ca="1">IF(70.59&lt;&gt;70.59,0,0)</f>
        <v>0</v>
      </c>
      <c r="I1150" t="s">
        <v>14</v>
      </c>
      <c r="J1150" t="s">
        <v>14</v>
      </c>
    </row>
    <row r="1151" spans="1:10">
      <c r="A1151" t="s">
        <v>1472</v>
      </c>
      <c r="B1151" t="s">
        <v>1437</v>
      </c>
      <c r="C1151" t="s">
        <v>53</v>
      </c>
      <c r="D1151" s="1">
        <v>20.38</v>
      </c>
      <c r="E1151" s="2">
        <v>5.95</v>
      </c>
      <c r="F1151" s="2">
        <v>121.26</v>
      </c>
      <c r="G1151" t="s">
        <v>1438</v>
      </c>
      <c r="H1151">
        <f ca="1">IF(121.26&lt;&gt;121.26,0,0)</f>
        <v>0</v>
      </c>
      <c r="I1151" t="s">
        <v>14</v>
      </c>
      <c r="J1151" t="s">
        <v>14</v>
      </c>
    </row>
    <row r="1152" spans="1:10">
      <c r="A1152" t="s">
        <v>1473</v>
      </c>
      <c r="B1152" t="s">
        <v>1437</v>
      </c>
      <c r="C1152" t="s">
        <v>47</v>
      </c>
      <c r="D1152" s="1">
        <v>20.4</v>
      </c>
      <c r="E1152" s="2">
        <v>3.45</v>
      </c>
      <c r="F1152" s="2">
        <v>70.38</v>
      </c>
      <c r="G1152" t="s">
        <v>1438</v>
      </c>
      <c r="H1152">
        <f ca="1">IF(70.38&lt;&gt;70.38,0,0)</f>
        <v>0</v>
      </c>
      <c r="I1152" t="s">
        <v>14</v>
      </c>
      <c r="J1152" t="s">
        <v>14</v>
      </c>
    </row>
    <row r="1153" spans="1:10">
      <c r="A1153" t="s">
        <v>1474</v>
      </c>
      <c r="B1153" t="s">
        <v>1437</v>
      </c>
      <c r="C1153" t="s">
        <v>49</v>
      </c>
      <c r="D1153" s="1">
        <v>20.33</v>
      </c>
      <c r="E1153" s="2">
        <v>5.45</v>
      </c>
      <c r="F1153" s="2">
        <v>110.8</v>
      </c>
      <c r="G1153" t="s">
        <v>1438</v>
      </c>
      <c r="H1153">
        <f ca="1">IF(110.8&lt;&gt;110.8,0,0)</f>
        <v>0</v>
      </c>
      <c r="I1153" t="s">
        <v>14</v>
      </c>
      <c r="J1153" t="s">
        <v>14</v>
      </c>
    </row>
    <row r="1154" spans="1:10">
      <c r="A1154" t="s">
        <v>1475</v>
      </c>
      <c r="B1154" t="s">
        <v>1437</v>
      </c>
      <c r="C1154" t="s">
        <v>66</v>
      </c>
      <c r="D1154" s="1">
        <v>20.38</v>
      </c>
      <c r="E1154" s="2">
        <v>3.45</v>
      </c>
      <c r="F1154" s="2">
        <v>70.31</v>
      </c>
      <c r="G1154" t="s">
        <v>1438</v>
      </c>
      <c r="H1154">
        <f ca="1">IF(70.31&lt;&gt;70.31,0,0)</f>
        <v>0</v>
      </c>
      <c r="I1154" t="s">
        <v>14</v>
      </c>
      <c r="J1154" t="s">
        <v>14</v>
      </c>
    </row>
    <row r="1155" spans="1:10">
      <c r="A1155" t="s">
        <v>1476</v>
      </c>
      <c r="B1155" t="s">
        <v>1437</v>
      </c>
      <c r="C1155" t="s">
        <v>131</v>
      </c>
      <c r="D1155" s="1">
        <v>20.44</v>
      </c>
      <c r="E1155" s="2">
        <v>3.95</v>
      </c>
      <c r="F1155" s="2">
        <v>80.74</v>
      </c>
      <c r="G1155" t="s">
        <v>1438</v>
      </c>
      <c r="H1155">
        <f ca="1">IF(80.74&lt;&gt;80.74,0,0)</f>
        <v>0</v>
      </c>
      <c r="I1155" t="s">
        <v>14</v>
      </c>
      <c r="J1155" t="s">
        <v>14</v>
      </c>
    </row>
    <row r="1156" spans="1:10">
      <c r="A1156" t="s">
        <v>1477</v>
      </c>
      <c r="B1156" t="s">
        <v>1437</v>
      </c>
      <c r="C1156" t="s">
        <v>49</v>
      </c>
      <c r="D1156" s="1">
        <v>20.39</v>
      </c>
      <c r="E1156" s="2">
        <v>5.45</v>
      </c>
      <c r="F1156" s="2">
        <v>111.13</v>
      </c>
      <c r="G1156" t="s">
        <v>1438</v>
      </c>
      <c r="H1156">
        <f ca="1">IF(111.13&lt;&gt;111.13,0,0)</f>
        <v>0</v>
      </c>
      <c r="I1156" t="s">
        <v>14</v>
      </c>
      <c r="J1156" t="s">
        <v>14</v>
      </c>
    </row>
    <row r="1157" spans="1:10">
      <c r="A1157" t="s">
        <v>1478</v>
      </c>
      <c r="B1157" t="s">
        <v>1437</v>
      </c>
      <c r="C1157" t="s">
        <v>131</v>
      </c>
      <c r="D1157" s="1">
        <v>20.39</v>
      </c>
      <c r="E1157" s="2">
        <v>3.95</v>
      </c>
      <c r="F1157" s="2">
        <v>80.54</v>
      </c>
      <c r="G1157" t="s">
        <v>1438</v>
      </c>
      <c r="H1157">
        <f ca="1">IF(80.54&lt;&gt;80.54,0,0)</f>
        <v>0</v>
      </c>
      <c r="I1157" t="s">
        <v>14</v>
      </c>
      <c r="J1157" t="s">
        <v>14</v>
      </c>
    </row>
    <row r="1158" spans="1:10">
      <c r="A1158" t="s">
        <v>1479</v>
      </c>
      <c r="B1158" t="s">
        <v>1437</v>
      </c>
      <c r="C1158" t="s">
        <v>47</v>
      </c>
      <c r="D1158" s="1">
        <v>20.45</v>
      </c>
      <c r="E1158" s="2">
        <v>3.45</v>
      </c>
      <c r="F1158" s="2">
        <v>70.55</v>
      </c>
      <c r="G1158" t="s">
        <v>1438</v>
      </c>
      <c r="H1158">
        <f ca="1">IF(70.55&lt;&gt;70.55,0,0)</f>
        <v>0</v>
      </c>
      <c r="I1158" t="s">
        <v>14</v>
      </c>
      <c r="J1158" t="s">
        <v>14</v>
      </c>
    </row>
    <row r="1159" spans="1:10">
      <c r="A1159" t="s">
        <v>1480</v>
      </c>
      <c r="B1159" t="s">
        <v>1437</v>
      </c>
      <c r="C1159" t="s">
        <v>131</v>
      </c>
      <c r="D1159" s="1">
        <v>20.44</v>
      </c>
      <c r="E1159" s="2">
        <v>3.95</v>
      </c>
      <c r="F1159" s="2">
        <v>80.74</v>
      </c>
      <c r="G1159" t="s">
        <v>1438</v>
      </c>
      <c r="H1159">
        <f ca="1">IF(80.74&lt;&gt;80.74,0,0)</f>
        <v>0</v>
      </c>
      <c r="I1159" t="s">
        <v>14</v>
      </c>
      <c r="J1159" t="s">
        <v>14</v>
      </c>
    </row>
    <row r="1160" spans="1:10">
      <c r="A1160" t="s">
        <v>1481</v>
      </c>
      <c r="B1160" t="s">
        <v>1437</v>
      </c>
      <c r="C1160" t="s">
        <v>858</v>
      </c>
      <c r="D1160" s="1">
        <v>20.4</v>
      </c>
      <c r="E1160" s="2">
        <v>3.95</v>
      </c>
      <c r="F1160" s="2">
        <v>80.58</v>
      </c>
      <c r="G1160" t="s">
        <v>1438</v>
      </c>
      <c r="H1160">
        <f ca="1">IF(80.58&lt;&gt;80.58,0,0)</f>
        <v>0</v>
      </c>
      <c r="I1160" t="s">
        <v>14</v>
      </c>
      <c r="J1160" t="s">
        <v>14</v>
      </c>
    </row>
    <row r="1161" spans="1:10">
      <c r="A1161" t="s">
        <v>1482</v>
      </c>
      <c r="B1161" t="s">
        <v>1437</v>
      </c>
      <c r="C1161" t="s">
        <v>1483</v>
      </c>
      <c r="D1161" s="1">
        <v>20.41</v>
      </c>
      <c r="E1161" s="2">
        <v>6.15</v>
      </c>
      <c r="F1161" s="2">
        <v>125.52</v>
      </c>
      <c r="G1161" t="s">
        <v>1438</v>
      </c>
      <c r="H1161">
        <f ca="1">IF(125.52&lt;&gt;125.52,0,0)</f>
        <v>0</v>
      </c>
      <c r="I1161" t="s">
        <v>14</v>
      </c>
      <c r="J1161" t="s">
        <v>14</v>
      </c>
    </row>
    <row r="1162" spans="1:10">
      <c r="A1162" t="s">
        <v>1484</v>
      </c>
      <c r="B1162" t="s">
        <v>1437</v>
      </c>
      <c r="C1162" t="s">
        <v>47</v>
      </c>
      <c r="D1162" s="1">
        <v>20.37</v>
      </c>
      <c r="E1162" s="2">
        <v>3.45</v>
      </c>
      <c r="F1162" s="2">
        <v>70.28</v>
      </c>
      <c r="G1162" t="s">
        <v>1438</v>
      </c>
      <c r="H1162">
        <f ca="1">IF(70.28&lt;&gt;70.28,0,0)</f>
        <v>0</v>
      </c>
      <c r="I1162" t="s">
        <v>14</v>
      </c>
      <c r="J1162" t="s">
        <v>14</v>
      </c>
    </row>
    <row r="1163" spans="1:10">
      <c r="A1163" t="s">
        <v>1485</v>
      </c>
      <c r="B1163" t="s">
        <v>1437</v>
      </c>
      <c r="C1163" t="s">
        <v>66</v>
      </c>
      <c r="D1163" s="1">
        <v>20.43</v>
      </c>
      <c r="E1163" s="2">
        <v>3.45</v>
      </c>
      <c r="F1163" s="2">
        <v>70.48</v>
      </c>
      <c r="G1163" t="s">
        <v>1438</v>
      </c>
      <c r="H1163">
        <f ca="1">IF(70.48&lt;&gt;70.48,0,0)</f>
        <v>0</v>
      </c>
      <c r="I1163" t="s">
        <v>14</v>
      </c>
      <c r="J1163" t="s">
        <v>14</v>
      </c>
    </row>
    <row r="1164" spans="1:10">
      <c r="A1164" t="s">
        <v>1486</v>
      </c>
      <c r="B1164" t="s">
        <v>1437</v>
      </c>
      <c r="C1164" t="s">
        <v>47</v>
      </c>
      <c r="D1164" s="1">
        <v>20.37</v>
      </c>
      <c r="E1164" s="2">
        <v>3.45</v>
      </c>
      <c r="F1164" s="2">
        <v>70.28</v>
      </c>
      <c r="G1164" t="s">
        <v>1438</v>
      </c>
      <c r="H1164">
        <f ca="1">IF(70.28&lt;&gt;70.28,0,0)</f>
        <v>0</v>
      </c>
      <c r="I1164" t="s">
        <v>14</v>
      </c>
      <c r="J1164" t="s">
        <v>14</v>
      </c>
    </row>
    <row r="1165" spans="1:10">
      <c r="A1165" t="s">
        <v>1487</v>
      </c>
      <c r="B1165" t="s">
        <v>1437</v>
      </c>
      <c r="C1165" t="s">
        <v>60</v>
      </c>
      <c r="D1165" s="1">
        <v>20.72</v>
      </c>
      <c r="E1165" s="2">
        <v>3.45</v>
      </c>
      <c r="F1165" s="2">
        <v>71.48</v>
      </c>
      <c r="G1165" t="s">
        <v>1438</v>
      </c>
      <c r="H1165">
        <f ca="1">IF(71.48&lt;&gt;71.48,0,0)</f>
        <v>0</v>
      </c>
      <c r="I1165" t="s">
        <v>14</v>
      </c>
      <c r="J1165" t="s">
        <v>14</v>
      </c>
    </row>
    <row r="1166" spans="1:10">
      <c r="A1166" t="s">
        <v>1488</v>
      </c>
      <c r="B1166" t="s">
        <v>1437</v>
      </c>
      <c r="C1166" t="s">
        <v>1489</v>
      </c>
      <c r="D1166" s="1">
        <v>20.67</v>
      </c>
      <c r="E1166" s="2">
        <v>5.7</v>
      </c>
      <c r="F1166" s="2">
        <v>117.82</v>
      </c>
      <c r="G1166" t="s">
        <v>1438</v>
      </c>
      <c r="H1166">
        <f ca="1">IF(117.82&lt;&gt;117.82,0,0)</f>
        <v>0</v>
      </c>
      <c r="I1166" t="s">
        <v>14</v>
      </c>
      <c r="J1166" t="s">
        <v>14</v>
      </c>
    </row>
    <row r="1167" spans="1:10">
      <c r="A1167" t="s">
        <v>1490</v>
      </c>
      <c r="B1167" t="s">
        <v>1437</v>
      </c>
      <c r="C1167" t="s">
        <v>60</v>
      </c>
      <c r="D1167" s="1">
        <v>20.65</v>
      </c>
      <c r="E1167" s="2">
        <v>3.45</v>
      </c>
      <c r="F1167" s="2">
        <v>71.24</v>
      </c>
      <c r="G1167" t="s">
        <v>1438</v>
      </c>
      <c r="H1167">
        <f ca="1">IF(71.24&lt;&gt;71.24,0,0)</f>
        <v>0</v>
      </c>
      <c r="I1167" t="s">
        <v>14</v>
      </c>
      <c r="J1167" t="s">
        <v>14</v>
      </c>
    </row>
    <row r="1168" spans="1:10">
      <c r="A1168" t="s">
        <v>1491</v>
      </c>
      <c r="B1168" t="s">
        <v>1437</v>
      </c>
      <c r="C1168" t="s">
        <v>49</v>
      </c>
      <c r="D1168" s="1">
        <v>20.66</v>
      </c>
      <c r="E1168" s="2">
        <v>5.45</v>
      </c>
      <c r="F1168" s="2">
        <v>112.6</v>
      </c>
      <c r="G1168" t="s">
        <v>1438</v>
      </c>
      <c r="H1168">
        <f ca="1">IF(112.6&lt;&gt;112.6,0,0)</f>
        <v>0</v>
      </c>
      <c r="I1168" t="s">
        <v>14</v>
      </c>
      <c r="J1168" t="s">
        <v>14</v>
      </c>
    </row>
    <row r="1169" spans="1:10">
      <c r="A1169" t="s">
        <v>1492</v>
      </c>
      <c r="B1169" t="s">
        <v>1437</v>
      </c>
      <c r="C1169" t="s">
        <v>53</v>
      </c>
      <c r="D1169" s="1">
        <v>20.76</v>
      </c>
      <c r="E1169" s="2">
        <v>5.95</v>
      </c>
      <c r="F1169" s="2">
        <v>123.52</v>
      </c>
      <c r="G1169" t="s">
        <v>1438</v>
      </c>
      <c r="H1169">
        <f ca="1">IF(123.52&lt;&gt;123.52,0,0)</f>
        <v>0</v>
      </c>
      <c r="I1169" t="s">
        <v>14</v>
      </c>
      <c r="J1169" t="s">
        <v>14</v>
      </c>
    </row>
    <row r="1170" spans="1:10">
      <c r="A1170" t="s">
        <v>1493</v>
      </c>
      <c r="B1170" t="s">
        <v>1437</v>
      </c>
      <c r="C1170" t="s">
        <v>1494</v>
      </c>
      <c r="D1170" s="1">
        <v>20.65</v>
      </c>
      <c r="E1170" s="2">
        <v>3.45</v>
      </c>
      <c r="F1170" s="2">
        <v>71.24</v>
      </c>
      <c r="G1170" t="s">
        <v>1438</v>
      </c>
      <c r="H1170">
        <f ca="1">IF(71.24&lt;&gt;71.24,0,0)</f>
        <v>0</v>
      </c>
      <c r="I1170" t="s">
        <v>14</v>
      </c>
      <c r="J1170" t="s">
        <v>14</v>
      </c>
    </row>
    <row r="1171" spans="1:10">
      <c r="A1171" t="s">
        <v>1495</v>
      </c>
      <c r="B1171" t="s">
        <v>1437</v>
      </c>
      <c r="C1171" t="s">
        <v>1426</v>
      </c>
      <c r="D1171" s="1">
        <v>20.67</v>
      </c>
      <c r="E1171" s="2">
        <v>7.3</v>
      </c>
      <c r="F1171" s="2">
        <v>150.89</v>
      </c>
      <c r="G1171" t="s">
        <v>1438</v>
      </c>
      <c r="H1171">
        <f ca="1">IF(150.89&lt;&gt;150.89,0,0)</f>
        <v>0</v>
      </c>
      <c r="I1171" t="s">
        <v>14</v>
      </c>
      <c r="J1171" t="s">
        <v>14</v>
      </c>
    </row>
    <row r="1172" spans="1:10">
      <c r="A1172" t="s">
        <v>1496</v>
      </c>
      <c r="B1172" t="s">
        <v>1497</v>
      </c>
      <c r="C1172" t="s">
        <v>24</v>
      </c>
      <c r="D1172" s="1">
        <v>20.16</v>
      </c>
      <c r="E1172" s="2">
        <v>3.45</v>
      </c>
      <c r="F1172" s="2">
        <v>69.55</v>
      </c>
      <c r="G1172" t="s">
        <v>1498</v>
      </c>
      <c r="H1172">
        <f ca="1">IF(69.55&lt;&gt;69.55,0,0)</f>
        <v>0</v>
      </c>
      <c r="I1172" t="s">
        <v>14</v>
      </c>
      <c r="J1172" t="s">
        <v>14</v>
      </c>
    </row>
    <row r="1173" spans="1:10">
      <c r="A1173" t="s">
        <v>1499</v>
      </c>
      <c r="B1173" t="s">
        <v>1497</v>
      </c>
      <c r="C1173" t="s">
        <v>22</v>
      </c>
      <c r="D1173" s="1">
        <v>20.02</v>
      </c>
      <c r="E1173" s="2">
        <v>5.45</v>
      </c>
      <c r="F1173" s="2">
        <v>109.11</v>
      </c>
      <c r="G1173" t="s">
        <v>1498</v>
      </c>
      <c r="H1173">
        <f ca="1">IF(109.11&lt;&gt;109.11,0,0)</f>
        <v>0</v>
      </c>
      <c r="I1173" t="s">
        <v>14</v>
      </c>
      <c r="J1173" t="s">
        <v>14</v>
      </c>
    </row>
    <row r="1174" spans="1:10">
      <c r="A1174" t="s">
        <v>1500</v>
      </c>
      <c r="B1174" t="s">
        <v>1497</v>
      </c>
      <c r="C1174" t="s">
        <v>22</v>
      </c>
      <c r="D1174" s="1">
        <v>20.18</v>
      </c>
      <c r="E1174" s="2">
        <v>5.45</v>
      </c>
      <c r="F1174" s="2">
        <v>109.98</v>
      </c>
      <c r="G1174" t="s">
        <v>1498</v>
      </c>
      <c r="H1174">
        <f ca="1">IF(109.98&lt;&gt;109.98,0,0)</f>
        <v>0</v>
      </c>
      <c r="I1174" t="s">
        <v>14</v>
      </c>
      <c r="J1174" t="s">
        <v>14</v>
      </c>
    </row>
    <row r="1175" spans="1:10">
      <c r="A1175" t="s">
        <v>1501</v>
      </c>
      <c r="B1175" t="s">
        <v>1497</v>
      </c>
      <c r="C1175" t="s">
        <v>18</v>
      </c>
      <c r="D1175" s="1">
        <v>20.15</v>
      </c>
      <c r="E1175" s="2">
        <v>3.45</v>
      </c>
      <c r="F1175" s="2">
        <v>69.52</v>
      </c>
      <c r="G1175" t="s">
        <v>1498</v>
      </c>
      <c r="H1175">
        <f ca="1">IF(69.52&lt;&gt;69.52,0,0)</f>
        <v>0</v>
      </c>
      <c r="I1175" t="s">
        <v>14</v>
      </c>
      <c r="J1175" t="s">
        <v>14</v>
      </c>
    </row>
    <row r="1176" spans="1:10">
      <c r="A1176" t="s">
        <v>1502</v>
      </c>
      <c r="B1176" t="s">
        <v>1497</v>
      </c>
      <c r="C1176" t="s">
        <v>22</v>
      </c>
      <c r="D1176" s="1">
        <v>20.11</v>
      </c>
      <c r="E1176" s="2">
        <v>5.45</v>
      </c>
      <c r="F1176" s="2">
        <v>109.6</v>
      </c>
      <c r="G1176" t="s">
        <v>1498</v>
      </c>
      <c r="H1176">
        <f ca="1">IF(109.6&lt;&gt;109.6,0,0)</f>
        <v>0</v>
      </c>
      <c r="I1176" t="s">
        <v>14</v>
      </c>
      <c r="J1176" t="s">
        <v>14</v>
      </c>
    </row>
    <row r="1177" spans="1:10">
      <c r="A1177" t="s">
        <v>1503</v>
      </c>
      <c r="B1177" t="s">
        <v>1497</v>
      </c>
      <c r="C1177" t="s">
        <v>39</v>
      </c>
      <c r="D1177" s="1">
        <v>20.24</v>
      </c>
      <c r="E1177" s="2">
        <v>5.7</v>
      </c>
      <c r="F1177" s="2">
        <v>115.37</v>
      </c>
      <c r="G1177" t="s">
        <v>1498</v>
      </c>
      <c r="H1177">
        <f ca="1">IF(115.37&lt;&gt;115.37,0,0)</f>
        <v>0</v>
      </c>
      <c r="I1177" t="s">
        <v>14</v>
      </c>
      <c r="J1177" t="s">
        <v>14</v>
      </c>
    </row>
    <row r="1178" spans="1:10">
      <c r="A1178" t="s">
        <v>1504</v>
      </c>
      <c r="B1178" t="s">
        <v>1497</v>
      </c>
      <c r="C1178" t="s">
        <v>1494</v>
      </c>
      <c r="D1178" s="1">
        <v>20.4</v>
      </c>
      <c r="E1178" s="2">
        <v>3.45</v>
      </c>
      <c r="F1178" s="2">
        <v>70.38</v>
      </c>
      <c r="G1178" t="s">
        <v>1498</v>
      </c>
      <c r="H1178">
        <f ca="1">IF(70.38&lt;&gt;70.38,0,0)</f>
        <v>0</v>
      </c>
      <c r="I1178" t="s">
        <v>14</v>
      </c>
      <c r="J1178" t="s">
        <v>14</v>
      </c>
    </row>
    <row r="1179" spans="1:10">
      <c r="A1179" t="s">
        <v>1505</v>
      </c>
      <c r="B1179" t="s">
        <v>1497</v>
      </c>
      <c r="C1179" t="s">
        <v>49</v>
      </c>
      <c r="D1179" s="1">
        <v>20.26</v>
      </c>
      <c r="E1179" s="2">
        <v>5.45</v>
      </c>
      <c r="F1179" s="2">
        <v>110.42</v>
      </c>
      <c r="G1179" t="s">
        <v>1498</v>
      </c>
      <c r="H1179">
        <f ca="1">IF(110.42&lt;&gt;110.42,0,0)</f>
        <v>0</v>
      </c>
      <c r="I1179" t="s">
        <v>14</v>
      </c>
      <c r="J1179" t="s">
        <v>14</v>
      </c>
    </row>
    <row r="1180" spans="1:10">
      <c r="A1180" t="s">
        <v>1506</v>
      </c>
      <c r="B1180" t="s">
        <v>1497</v>
      </c>
      <c r="C1180" t="s">
        <v>66</v>
      </c>
      <c r="D1180" s="1">
        <v>20.4</v>
      </c>
      <c r="E1180" s="2">
        <v>3.45</v>
      </c>
      <c r="F1180" s="2">
        <v>70.38</v>
      </c>
      <c r="G1180" t="s">
        <v>1498</v>
      </c>
      <c r="H1180">
        <f ca="1">IF(70.38&lt;&gt;70.38,0,0)</f>
        <v>0</v>
      </c>
      <c r="I1180" t="s">
        <v>14</v>
      </c>
      <c r="J1180" t="s">
        <v>14</v>
      </c>
    </row>
    <row r="1181" spans="1:10">
      <c r="A1181" t="s">
        <v>1507</v>
      </c>
      <c r="B1181" t="s">
        <v>1497</v>
      </c>
      <c r="C1181" t="s">
        <v>49</v>
      </c>
      <c r="D1181" s="1">
        <v>20.4</v>
      </c>
      <c r="E1181" s="2">
        <v>5.45</v>
      </c>
      <c r="F1181" s="2">
        <v>111.18</v>
      </c>
      <c r="G1181" t="s">
        <v>1498</v>
      </c>
      <c r="H1181">
        <f ca="1">IF(111.18&lt;&gt;111.18,0,0)</f>
        <v>0</v>
      </c>
      <c r="I1181" t="s">
        <v>14</v>
      </c>
      <c r="J1181" t="s">
        <v>14</v>
      </c>
    </row>
    <row r="1182" spans="1:10">
      <c r="A1182" t="s">
        <v>1508</v>
      </c>
      <c r="B1182" t="s">
        <v>1497</v>
      </c>
      <c r="C1182" t="s">
        <v>47</v>
      </c>
      <c r="D1182" s="1">
        <v>20.29</v>
      </c>
      <c r="E1182" s="2">
        <v>3.45</v>
      </c>
      <c r="F1182" s="2">
        <v>70</v>
      </c>
      <c r="G1182" t="s">
        <v>1498</v>
      </c>
      <c r="H1182">
        <f ca="1">IF(70&lt;&gt;70,0,0)</f>
        <v>0</v>
      </c>
      <c r="I1182" t="s">
        <v>14</v>
      </c>
      <c r="J1182" t="s">
        <v>14</v>
      </c>
    </row>
    <row r="1183" spans="1:10">
      <c r="A1183" t="s">
        <v>1509</v>
      </c>
      <c r="B1183" t="s">
        <v>1497</v>
      </c>
      <c r="C1183" t="s">
        <v>49</v>
      </c>
      <c r="D1183" s="1">
        <v>20.35</v>
      </c>
      <c r="E1183" s="2">
        <v>5.45</v>
      </c>
      <c r="F1183" s="2">
        <v>110.91</v>
      </c>
      <c r="G1183" t="s">
        <v>1498</v>
      </c>
      <c r="H1183">
        <f ca="1">IF(110.91&lt;&gt;110.91,0,0)</f>
        <v>0</v>
      </c>
      <c r="I1183" t="s">
        <v>14</v>
      </c>
      <c r="J1183" t="s">
        <v>14</v>
      </c>
    </row>
    <row r="1184" spans="1:10">
      <c r="A1184" t="s">
        <v>1510</v>
      </c>
      <c r="B1184" t="s">
        <v>1497</v>
      </c>
      <c r="C1184" t="s">
        <v>53</v>
      </c>
      <c r="D1184" s="1">
        <v>20.39</v>
      </c>
      <c r="E1184" s="2">
        <v>5.95</v>
      </c>
      <c r="F1184" s="2">
        <v>121.32</v>
      </c>
      <c r="G1184" t="s">
        <v>1498</v>
      </c>
      <c r="H1184">
        <f ca="1">IF(121.32&lt;&gt;121.32,0,0)</f>
        <v>0</v>
      </c>
      <c r="I1184" t="s">
        <v>14</v>
      </c>
      <c r="J1184" t="s">
        <v>14</v>
      </c>
    </row>
    <row r="1185" spans="1:10">
      <c r="A1185" t="s">
        <v>1511</v>
      </c>
      <c r="B1185" t="s">
        <v>1497</v>
      </c>
      <c r="C1185" t="s">
        <v>60</v>
      </c>
      <c r="D1185" s="1">
        <v>20.38</v>
      </c>
      <c r="E1185" s="2">
        <v>3.45</v>
      </c>
      <c r="F1185" s="2">
        <v>70.31</v>
      </c>
      <c r="G1185" t="s">
        <v>1498</v>
      </c>
      <c r="H1185">
        <f ca="1">IF(70.31&lt;&gt;70.31,0,0)</f>
        <v>0</v>
      </c>
      <c r="I1185" t="s">
        <v>14</v>
      </c>
      <c r="J1185" t="s">
        <v>14</v>
      </c>
    </row>
    <row r="1186" spans="1:10">
      <c r="A1186" t="s">
        <v>1512</v>
      </c>
      <c r="B1186" t="s">
        <v>1497</v>
      </c>
      <c r="C1186" t="s">
        <v>1513</v>
      </c>
      <c r="D1186" s="1">
        <v>20.42</v>
      </c>
      <c r="E1186" s="2">
        <v>6.15</v>
      </c>
      <c r="F1186" s="2">
        <v>125.58</v>
      </c>
      <c r="G1186" t="s">
        <v>1498</v>
      </c>
      <c r="H1186">
        <f ca="1">IF(125.58&lt;&gt;125.58,0,0)</f>
        <v>0</v>
      </c>
      <c r="I1186" t="s">
        <v>14</v>
      </c>
      <c r="J1186" t="s">
        <v>14</v>
      </c>
    </row>
    <row r="1187" spans="1:10">
      <c r="A1187" t="s">
        <v>1514</v>
      </c>
      <c r="B1187" t="s">
        <v>1497</v>
      </c>
      <c r="C1187" t="s">
        <v>131</v>
      </c>
      <c r="D1187" s="1">
        <v>20.48</v>
      </c>
      <c r="E1187" s="2">
        <v>3.95</v>
      </c>
      <c r="F1187" s="2">
        <v>80.9</v>
      </c>
      <c r="G1187" t="s">
        <v>1498</v>
      </c>
      <c r="H1187">
        <f ca="1">IF(80.9&lt;&gt;80.9,0,0)</f>
        <v>0</v>
      </c>
      <c r="I1187" t="s">
        <v>14</v>
      </c>
      <c r="J1187" t="s">
        <v>14</v>
      </c>
    </row>
    <row r="1188" spans="1:10">
      <c r="A1188" t="s">
        <v>1515</v>
      </c>
      <c r="B1188" t="s">
        <v>1497</v>
      </c>
      <c r="C1188" t="s">
        <v>60</v>
      </c>
      <c r="D1188" s="1">
        <v>20.42</v>
      </c>
      <c r="E1188" s="2">
        <v>3.45</v>
      </c>
      <c r="F1188" s="2">
        <v>70.45</v>
      </c>
      <c r="G1188" t="s">
        <v>1498</v>
      </c>
      <c r="H1188">
        <f ca="1">IF(70.45&lt;&gt;70.45,0,0)</f>
        <v>0</v>
      </c>
      <c r="I1188" t="s">
        <v>14</v>
      </c>
      <c r="J1188" t="s">
        <v>14</v>
      </c>
    </row>
    <row r="1189" spans="1:10">
      <c r="A1189" t="s">
        <v>1516</v>
      </c>
      <c r="B1189" t="s">
        <v>1497</v>
      </c>
      <c r="C1189" t="s">
        <v>66</v>
      </c>
      <c r="D1189" s="1">
        <v>20.42</v>
      </c>
      <c r="E1189" s="2">
        <v>3.45</v>
      </c>
      <c r="F1189" s="2">
        <v>70.45</v>
      </c>
      <c r="G1189" t="s">
        <v>1498</v>
      </c>
      <c r="H1189">
        <f ca="1">IF(70.45&lt;&gt;70.45,0,0)</f>
        <v>0</v>
      </c>
      <c r="I1189" t="s">
        <v>14</v>
      </c>
      <c r="J1189" t="s">
        <v>14</v>
      </c>
    </row>
    <row r="1190" spans="1:10">
      <c r="A1190" t="s">
        <v>1517</v>
      </c>
      <c r="B1190" t="s">
        <v>1518</v>
      </c>
      <c r="C1190" t="s">
        <v>139</v>
      </c>
      <c r="D1190" s="1">
        <v>19.63</v>
      </c>
      <c r="E1190" s="2">
        <v>5.2</v>
      </c>
      <c r="F1190" s="2">
        <v>102.08</v>
      </c>
      <c r="G1190" t="s">
        <v>1519</v>
      </c>
      <c r="H1190">
        <f ca="1">IF(102.08&lt;&gt;102.08,0,0)</f>
        <v>0</v>
      </c>
      <c r="I1190" t="s">
        <v>14</v>
      </c>
      <c r="J1190" t="s">
        <v>14</v>
      </c>
    </row>
    <row r="1191" spans="1:10">
      <c r="A1191" t="s">
        <v>1520</v>
      </c>
      <c r="B1191" t="s">
        <v>1518</v>
      </c>
      <c r="C1191" t="s">
        <v>244</v>
      </c>
      <c r="D1191" s="1">
        <v>19.51</v>
      </c>
      <c r="E1191" s="2">
        <v>4.15</v>
      </c>
      <c r="F1191" s="2">
        <v>80.97</v>
      </c>
      <c r="G1191" t="s">
        <v>1519</v>
      </c>
      <c r="H1191">
        <f ca="1">IF(80.97&lt;&gt;80.97,0,0)</f>
        <v>0</v>
      </c>
      <c r="I1191" t="s">
        <v>14</v>
      </c>
      <c r="J1191" t="s">
        <v>14</v>
      </c>
    </row>
    <row r="1192" spans="1:10">
      <c r="A1192" t="s">
        <v>1521</v>
      </c>
      <c r="B1192" t="s">
        <v>1518</v>
      </c>
      <c r="C1192" t="s">
        <v>145</v>
      </c>
      <c r="D1192" s="1">
        <v>19.64</v>
      </c>
      <c r="E1192" s="2">
        <v>4.3</v>
      </c>
      <c r="F1192" s="2">
        <v>84.45</v>
      </c>
      <c r="G1192" t="s">
        <v>1519</v>
      </c>
      <c r="H1192">
        <f ca="1">IF(84.45&lt;&gt;84.45,0,0)</f>
        <v>0</v>
      </c>
      <c r="I1192" t="s">
        <v>14</v>
      </c>
      <c r="J1192" t="s">
        <v>14</v>
      </c>
    </row>
    <row r="1193" spans="1:10">
      <c r="A1193" t="s">
        <v>1522</v>
      </c>
      <c r="B1193" t="s">
        <v>1518</v>
      </c>
      <c r="C1193" t="s">
        <v>139</v>
      </c>
      <c r="D1193" s="1">
        <v>19.51</v>
      </c>
      <c r="E1193" s="2">
        <v>5.2</v>
      </c>
      <c r="F1193" s="2">
        <v>101.45</v>
      </c>
      <c r="G1193" t="s">
        <v>1519</v>
      </c>
      <c r="H1193">
        <f ca="1">IF(101.45&lt;&gt;101.45,0,0)</f>
        <v>0</v>
      </c>
      <c r="I1193" t="s">
        <v>14</v>
      </c>
      <c r="J1193" t="s">
        <v>14</v>
      </c>
    </row>
    <row r="1194" spans="1:10">
      <c r="A1194" t="s">
        <v>1523</v>
      </c>
      <c r="B1194" t="s">
        <v>1518</v>
      </c>
      <c r="C1194" t="s">
        <v>142</v>
      </c>
      <c r="D1194" s="1">
        <v>19.58</v>
      </c>
      <c r="E1194" s="2">
        <v>6.45</v>
      </c>
      <c r="F1194" s="2">
        <v>126.29</v>
      </c>
      <c r="G1194" t="s">
        <v>1519</v>
      </c>
      <c r="H1194">
        <f ca="1">IF(126.29&lt;&gt;126.29,0,0)</f>
        <v>0</v>
      </c>
      <c r="I1194" t="s">
        <v>14</v>
      </c>
      <c r="J1194" t="s">
        <v>14</v>
      </c>
    </row>
    <row r="1195" spans="1:10">
      <c r="A1195" t="s">
        <v>1524</v>
      </c>
      <c r="B1195" t="s">
        <v>1518</v>
      </c>
      <c r="C1195" t="s">
        <v>244</v>
      </c>
      <c r="D1195" s="1">
        <v>19.54</v>
      </c>
      <c r="E1195" s="2">
        <v>4.15</v>
      </c>
      <c r="F1195" s="2">
        <v>81.09</v>
      </c>
      <c r="G1195" t="s">
        <v>1519</v>
      </c>
      <c r="H1195">
        <f ca="1">IF(81.09&lt;&gt;81.09,0,0)</f>
        <v>0</v>
      </c>
      <c r="I1195" t="s">
        <v>14</v>
      </c>
      <c r="J1195" t="s">
        <v>14</v>
      </c>
    </row>
    <row r="1196" spans="1:10">
      <c r="A1196" t="s">
        <v>1525</v>
      </c>
      <c r="B1196" t="s">
        <v>1518</v>
      </c>
      <c r="C1196" t="s">
        <v>262</v>
      </c>
      <c r="D1196" s="1">
        <v>19.58</v>
      </c>
      <c r="E1196" s="2">
        <v>6.15</v>
      </c>
      <c r="F1196" s="2">
        <v>120.42</v>
      </c>
      <c r="G1196" t="s">
        <v>1519</v>
      </c>
      <c r="H1196">
        <f ca="1">IF(120.42&lt;&gt;120.42,0,0)</f>
        <v>0</v>
      </c>
      <c r="I1196" t="s">
        <v>14</v>
      </c>
      <c r="J1196" t="s">
        <v>14</v>
      </c>
    </row>
    <row r="1197" spans="1:10">
      <c r="A1197" t="s">
        <v>1526</v>
      </c>
      <c r="B1197" t="s">
        <v>1518</v>
      </c>
      <c r="C1197" t="s">
        <v>150</v>
      </c>
      <c r="D1197" s="1">
        <v>19.52</v>
      </c>
      <c r="E1197" s="2">
        <v>4.3</v>
      </c>
      <c r="F1197" s="2">
        <v>83.94</v>
      </c>
      <c r="G1197" t="s">
        <v>1519</v>
      </c>
      <c r="H1197">
        <f ca="1">IF(83.94&lt;&gt;83.94,0,0)</f>
        <v>0</v>
      </c>
      <c r="I1197" t="s">
        <v>14</v>
      </c>
      <c r="J1197" t="s">
        <v>14</v>
      </c>
    </row>
    <row r="1198" spans="1:10">
      <c r="A1198" t="s">
        <v>1527</v>
      </c>
      <c r="B1198" t="s">
        <v>1518</v>
      </c>
      <c r="C1198" t="s">
        <v>139</v>
      </c>
      <c r="D1198" s="1">
        <v>19.56</v>
      </c>
      <c r="E1198" s="2">
        <v>5.2</v>
      </c>
      <c r="F1198" s="2">
        <v>101.71</v>
      </c>
      <c r="G1198" t="s">
        <v>1519</v>
      </c>
      <c r="H1198">
        <f ca="1">IF(101.71&lt;&gt;101.71,0,0)</f>
        <v>0</v>
      </c>
      <c r="I1198" t="s">
        <v>14</v>
      </c>
      <c r="J1198" t="s">
        <v>14</v>
      </c>
    </row>
    <row r="1199" spans="1:10">
      <c r="A1199" t="s">
        <v>1528</v>
      </c>
      <c r="B1199" t="s">
        <v>1518</v>
      </c>
      <c r="C1199" t="s">
        <v>150</v>
      </c>
      <c r="D1199" s="1">
        <v>19.55</v>
      </c>
      <c r="E1199" s="2">
        <v>4.3</v>
      </c>
      <c r="F1199" s="2">
        <v>84.07</v>
      </c>
      <c r="G1199" t="s">
        <v>1519</v>
      </c>
      <c r="H1199">
        <f ca="1">IF(84.07&lt;&gt;84.06,0.009999999999990905,0)</f>
        <v>0</v>
      </c>
      <c r="I1199" t="s">
        <v>14</v>
      </c>
      <c r="J1199" t="s">
        <v>14</v>
      </c>
    </row>
    <row r="1200" spans="1:10">
      <c r="A1200" t="s">
        <v>1529</v>
      </c>
      <c r="B1200" t="s">
        <v>1518</v>
      </c>
      <c r="C1200" t="s">
        <v>150</v>
      </c>
      <c r="D1200" s="1">
        <v>19.44</v>
      </c>
      <c r="E1200" s="2">
        <v>4.3</v>
      </c>
      <c r="F1200" s="2">
        <v>83.59</v>
      </c>
      <c r="G1200" t="s">
        <v>1519</v>
      </c>
      <c r="H1200">
        <f ca="1">IF(83.59&lt;&gt;83.59,0,0)</f>
        <v>0</v>
      </c>
      <c r="I1200" t="s">
        <v>14</v>
      </c>
      <c r="J1200" t="s">
        <v>14</v>
      </c>
    </row>
    <row r="1201" spans="1:10">
      <c r="A1201" t="s">
        <v>1530</v>
      </c>
      <c r="B1201" t="s">
        <v>1518</v>
      </c>
      <c r="C1201" t="s">
        <v>262</v>
      </c>
      <c r="D1201" s="1">
        <v>19.57</v>
      </c>
      <c r="E1201" s="2">
        <v>6.15</v>
      </c>
      <c r="F1201" s="2">
        <v>120.36</v>
      </c>
      <c r="G1201" t="s">
        <v>1519</v>
      </c>
      <c r="H1201">
        <f ca="1">IF(120.36&lt;&gt;120.36,0,0)</f>
        <v>0</v>
      </c>
      <c r="I1201" t="s">
        <v>14</v>
      </c>
      <c r="J1201" t="s">
        <v>14</v>
      </c>
    </row>
    <row r="1202" spans="1:10">
      <c r="A1202" t="s">
        <v>1531</v>
      </c>
      <c r="B1202" t="s">
        <v>1518</v>
      </c>
      <c r="C1202" t="s">
        <v>139</v>
      </c>
      <c r="D1202" s="1">
        <v>19.49</v>
      </c>
      <c r="E1202" s="2">
        <v>5.2</v>
      </c>
      <c r="F1202" s="2">
        <v>101.35</v>
      </c>
      <c r="G1202" t="s">
        <v>1519</v>
      </c>
      <c r="H1202">
        <f ca="1">IF(101.35&lt;&gt;101.35,0,0)</f>
        <v>0</v>
      </c>
      <c r="I1202" t="s">
        <v>14</v>
      </c>
      <c r="J1202" t="s">
        <v>14</v>
      </c>
    </row>
    <row r="1203" spans="1:10">
      <c r="A1203" t="s">
        <v>1532</v>
      </c>
      <c r="B1203" t="s">
        <v>1518</v>
      </c>
      <c r="C1203" t="s">
        <v>150</v>
      </c>
      <c r="D1203" s="1">
        <v>19.47</v>
      </c>
      <c r="E1203" s="2">
        <v>4.3</v>
      </c>
      <c r="F1203" s="2">
        <v>83.72</v>
      </c>
      <c r="G1203" t="s">
        <v>1519</v>
      </c>
      <c r="H1203">
        <f ca="1">IF(83.72&lt;&gt;83.72,0,0)</f>
        <v>0</v>
      </c>
      <c r="I1203" t="s">
        <v>14</v>
      </c>
      <c r="J1203" t="s">
        <v>14</v>
      </c>
    </row>
    <row r="1204" spans="1:10">
      <c r="A1204" t="s">
        <v>1533</v>
      </c>
      <c r="B1204" t="s">
        <v>1518</v>
      </c>
      <c r="C1204" t="s">
        <v>145</v>
      </c>
      <c r="D1204" s="1">
        <v>19.51</v>
      </c>
      <c r="E1204" s="2">
        <v>4.3</v>
      </c>
      <c r="F1204" s="2">
        <v>83.89</v>
      </c>
      <c r="G1204" t="s">
        <v>1519</v>
      </c>
      <c r="H1204">
        <f ca="1">IF(83.89&lt;&gt;83.89,0,0)</f>
        <v>0</v>
      </c>
      <c r="I1204" t="s">
        <v>14</v>
      </c>
      <c r="J1204" t="s">
        <v>14</v>
      </c>
    </row>
    <row r="1205" spans="1:10">
      <c r="A1205" t="s">
        <v>1534</v>
      </c>
      <c r="B1205" t="s">
        <v>1518</v>
      </c>
      <c r="C1205" t="s">
        <v>145</v>
      </c>
      <c r="D1205" s="1">
        <v>19.64</v>
      </c>
      <c r="E1205" s="2">
        <v>4.3</v>
      </c>
      <c r="F1205" s="2">
        <v>84.45</v>
      </c>
      <c r="G1205" t="s">
        <v>1519</v>
      </c>
      <c r="H1205">
        <f ca="1">IF(84.45&lt;&gt;84.45,0,0)</f>
        <v>0</v>
      </c>
      <c r="I1205" t="s">
        <v>14</v>
      </c>
      <c r="J1205" t="s">
        <v>14</v>
      </c>
    </row>
    <row r="1206" spans="1:10">
      <c r="A1206" t="s">
        <v>1535</v>
      </c>
      <c r="B1206" t="s">
        <v>1518</v>
      </c>
      <c r="C1206" t="s">
        <v>150</v>
      </c>
      <c r="D1206" s="1">
        <v>19.46</v>
      </c>
      <c r="E1206" s="2">
        <v>4.3</v>
      </c>
      <c r="F1206" s="2">
        <v>83.68</v>
      </c>
      <c r="G1206" t="s">
        <v>1519</v>
      </c>
      <c r="H1206">
        <f ca="1">IF(83.68&lt;&gt;83.68,0,0)</f>
        <v>0</v>
      </c>
      <c r="I1206" t="s">
        <v>14</v>
      </c>
      <c r="J1206" t="s">
        <v>14</v>
      </c>
    </row>
    <row r="1207" spans="1:10">
      <c r="A1207" t="s">
        <v>1536</v>
      </c>
      <c r="B1207" t="s">
        <v>1518</v>
      </c>
      <c r="C1207" t="s">
        <v>139</v>
      </c>
      <c r="D1207" s="1">
        <v>19.6</v>
      </c>
      <c r="E1207" s="2">
        <v>5.2</v>
      </c>
      <c r="F1207" s="2">
        <v>101.92</v>
      </c>
      <c r="G1207" t="s">
        <v>1519</v>
      </c>
      <c r="H1207">
        <f ca="1">IF(101.92&lt;&gt;101.92,0,0)</f>
        <v>0</v>
      </c>
      <c r="I1207" t="s">
        <v>14</v>
      </c>
      <c r="J1207" t="s">
        <v>14</v>
      </c>
    </row>
    <row r="1208" spans="1:10">
      <c r="A1208" t="s">
        <v>1537</v>
      </c>
      <c r="B1208" t="s">
        <v>1518</v>
      </c>
      <c r="C1208" t="s">
        <v>145</v>
      </c>
      <c r="D1208" s="1">
        <v>19.53</v>
      </c>
      <c r="E1208" s="2">
        <v>4.3</v>
      </c>
      <c r="F1208" s="2">
        <v>83.98</v>
      </c>
      <c r="G1208" t="s">
        <v>1519</v>
      </c>
      <c r="H1208">
        <f ca="1">IF(83.98&lt;&gt;83.98,0,0)</f>
        <v>0</v>
      </c>
      <c r="I1208" t="s">
        <v>14</v>
      </c>
      <c r="J1208" t="s">
        <v>14</v>
      </c>
    </row>
    <row r="1209" spans="1:10">
      <c r="A1209" t="s">
        <v>1538</v>
      </c>
      <c r="B1209" t="s">
        <v>1518</v>
      </c>
      <c r="C1209" t="s">
        <v>145</v>
      </c>
      <c r="D1209" s="1">
        <v>19.58</v>
      </c>
      <c r="E1209" s="2">
        <v>4.3</v>
      </c>
      <c r="F1209" s="2">
        <v>84.19</v>
      </c>
      <c r="G1209" t="s">
        <v>1519</v>
      </c>
      <c r="H1209">
        <f ca="1">IF(84.19&lt;&gt;84.19,0,0)</f>
        <v>0</v>
      </c>
      <c r="I1209" t="s">
        <v>14</v>
      </c>
      <c r="J1209" t="s">
        <v>14</v>
      </c>
    </row>
    <row r="1210" spans="1:10">
      <c r="A1210" t="s">
        <v>1539</v>
      </c>
      <c r="B1210" t="s">
        <v>1518</v>
      </c>
      <c r="C1210" t="s">
        <v>145</v>
      </c>
      <c r="D1210" s="1">
        <v>19.57</v>
      </c>
      <c r="E1210" s="2">
        <v>4.3</v>
      </c>
      <c r="F1210" s="2">
        <v>84.15</v>
      </c>
      <c r="G1210" t="s">
        <v>1519</v>
      </c>
      <c r="H1210">
        <f ca="1">IF(84.15&lt;&gt;84.15,0,0)</f>
        <v>0</v>
      </c>
      <c r="I1210" t="s">
        <v>14</v>
      </c>
      <c r="J1210" t="s">
        <v>14</v>
      </c>
    </row>
    <row r="1211" spans="1:10">
      <c r="A1211" t="s">
        <v>1540</v>
      </c>
      <c r="B1211" t="s">
        <v>1518</v>
      </c>
      <c r="C1211" t="s">
        <v>260</v>
      </c>
      <c r="D1211" s="1">
        <v>19.64</v>
      </c>
      <c r="E1211" s="2">
        <v>6.7</v>
      </c>
      <c r="F1211" s="2">
        <v>131.59</v>
      </c>
      <c r="G1211" t="s">
        <v>1519</v>
      </c>
      <c r="H1211">
        <f ca="1">IF(131.59&lt;&gt;131.59,0,0)</f>
        <v>0</v>
      </c>
      <c r="I1211" t="s">
        <v>14</v>
      </c>
      <c r="J1211" t="s">
        <v>14</v>
      </c>
    </row>
    <row r="1212" spans="1:10">
      <c r="A1212" t="s">
        <v>1541</v>
      </c>
      <c r="B1212" t="s">
        <v>1518</v>
      </c>
      <c r="C1212" t="s">
        <v>145</v>
      </c>
      <c r="D1212" s="1">
        <v>19.64</v>
      </c>
      <c r="E1212" s="2">
        <v>4.3</v>
      </c>
      <c r="F1212" s="2">
        <v>84.45</v>
      </c>
      <c r="G1212" t="s">
        <v>1519</v>
      </c>
      <c r="H1212">
        <f ca="1">IF(84.45&lt;&gt;84.45,0,0)</f>
        <v>0</v>
      </c>
      <c r="I1212" t="s">
        <v>14</v>
      </c>
      <c r="J1212" t="s">
        <v>14</v>
      </c>
    </row>
    <row r="1213" spans="1:10">
      <c r="A1213" t="s">
        <v>1542</v>
      </c>
      <c r="B1213" t="s">
        <v>1518</v>
      </c>
      <c r="C1213" t="s">
        <v>1543</v>
      </c>
      <c r="D1213" s="1">
        <v>19.61</v>
      </c>
      <c r="E1213" s="2">
        <v>10.5</v>
      </c>
      <c r="F1213" s="2">
        <v>205.91</v>
      </c>
      <c r="G1213" t="s">
        <v>1519</v>
      </c>
      <c r="H1213">
        <f ca="1">IF(205.91&lt;&gt;205.9,0.009999999999990905,0)</f>
        <v>0</v>
      </c>
      <c r="I1213" t="s">
        <v>14</v>
      </c>
      <c r="J1213" t="s">
        <v>14</v>
      </c>
    </row>
    <row r="1214" spans="1:10">
      <c r="A1214" t="s">
        <v>1544</v>
      </c>
      <c r="B1214" t="s">
        <v>1518</v>
      </c>
      <c r="C1214" t="s">
        <v>270</v>
      </c>
      <c r="D1214" s="1">
        <v>19.56</v>
      </c>
      <c r="E1214" s="2">
        <v>9.3</v>
      </c>
      <c r="F1214" s="2">
        <v>181.91</v>
      </c>
      <c r="G1214" t="s">
        <v>1519</v>
      </c>
      <c r="H1214">
        <f ca="1">IF(181.91&lt;&gt;181.91,0,0)</f>
        <v>0</v>
      </c>
      <c r="I1214" t="s">
        <v>14</v>
      </c>
      <c r="J1214" t="s">
        <v>14</v>
      </c>
    </row>
    <row r="1215" spans="1:10">
      <c r="A1215" t="s">
        <v>1545</v>
      </c>
      <c r="B1215" t="s">
        <v>1518</v>
      </c>
      <c r="C1215" t="s">
        <v>150</v>
      </c>
      <c r="D1215" s="1">
        <v>19.61</v>
      </c>
      <c r="E1215" s="2">
        <v>4.3</v>
      </c>
      <c r="F1215" s="2">
        <v>84.32</v>
      </c>
      <c r="G1215" t="s">
        <v>1519</v>
      </c>
      <c r="H1215">
        <f ca="1">IF(84.32&lt;&gt;84.32,0,0)</f>
        <v>0</v>
      </c>
      <c r="I1215" t="s">
        <v>14</v>
      </c>
      <c r="J1215" t="s">
        <v>14</v>
      </c>
    </row>
    <row r="1216" spans="1:10">
      <c r="A1216" t="s">
        <v>1546</v>
      </c>
      <c r="B1216" t="s">
        <v>1518</v>
      </c>
      <c r="C1216" t="s">
        <v>145</v>
      </c>
      <c r="D1216" s="1">
        <v>19.61</v>
      </c>
      <c r="E1216" s="2">
        <v>4.3</v>
      </c>
      <c r="F1216" s="2">
        <v>84.32</v>
      </c>
      <c r="G1216" t="s">
        <v>1519</v>
      </c>
      <c r="H1216">
        <f ca="1">IF(84.32&lt;&gt;84.32,0,0)</f>
        <v>0</v>
      </c>
      <c r="I1216" t="s">
        <v>14</v>
      </c>
      <c r="J1216" t="s">
        <v>14</v>
      </c>
    </row>
    <row r="1217" spans="1:10">
      <c r="A1217" t="s">
        <v>1547</v>
      </c>
      <c r="B1217" t="s">
        <v>1518</v>
      </c>
      <c r="C1217" t="s">
        <v>150</v>
      </c>
      <c r="D1217" s="1">
        <v>19.63</v>
      </c>
      <c r="E1217" s="2">
        <v>4.3</v>
      </c>
      <c r="F1217" s="2">
        <v>84.41</v>
      </c>
      <c r="G1217" t="s">
        <v>1519</v>
      </c>
      <c r="H1217">
        <f ca="1">IF(84.41&lt;&gt;84.41,0,0)</f>
        <v>0</v>
      </c>
      <c r="I1217" t="s">
        <v>14</v>
      </c>
      <c r="J1217" t="s">
        <v>14</v>
      </c>
    </row>
    <row r="1218" spans="1:10">
      <c r="A1218" t="s">
        <v>1548</v>
      </c>
      <c r="B1218" t="s">
        <v>1518</v>
      </c>
      <c r="C1218" t="s">
        <v>150</v>
      </c>
      <c r="D1218" s="1">
        <v>19.54</v>
      </c>
      <c r="E1218" s="2">
        <v>4.3</v>
      </c>
      <c r="F1218" s="2">
        <v>84.02</v>
      </c>
      <c r="G1218" t="s">
        <v>1519</v>
      </c>
      <c r="H1218">
        <f ca="1">IF(84.02&lt;&gt;84.02,0,0)</f>
        <v>0</v>
      </c>
      <c r="I1218" t="s">
        <v>14</v>
      </c>
      <c r="J1218" t="s">
        <v>14</v>
      </c>
    </row>
    <row r="1219" spans="1:10">
      <c r="A1219" t="s">
        <v>1549</v>
      </c>
      <c r="B1219" t="s">
        <v>1518</v>
      </c>
      <c r="C1219" t="s">
        <v>270</v>
      </c>
      <c r="D1219" s="1">
        <v>19.57</v>
      </c>
      <c r="E1219" s="2">
        <v>9.3</v>
      </c>
      <c r="F1219" s="2">
        <v>182</v>
      </c>
      <c r="G1219" t="s">
        <v>1519</v>
      </c>
      <c r="H1219">
        <f ca="1">IF(182&lt;&gt;182,0,0)</f>
        <v>0</v>
      </c>
      <c r="I1219" t="s">
        <v>14</v>
      </c>
      <c r="J1219" t="s">
        <v>14</v>
      </c>
    </row>
    <row r="1220" spans="1:10">
      <c r="A1220" t="s">
        <v>1550</v>
      </c>
      <c r="B1220" t="s">
        <v>1518</v>
      </c>
      <c r="C1220" t="s">
        <v>270</v>
      </c>
      <c r="D1220" s="1">
        <v>19.48</v>
      </c>
      <c r="E1220" s="2">
        <v>9.3</v>
      </c>
      <c r="F1220" s="2">
        <v>181.16</v>
      </c>
      <c r="G1220" t="s">
        <v>1519</v>
      </c>
      <c r="H1220">
        <f ca="1">IF(181.16&lt;&gt;181.16,0,0)</f>
        <v>0</v>
      </c>
      <c r="I1220" t="s">
        <v>14</v>
      </c>
      <c r="J1220" t="s">
        <v>14</v>
      </c>
    </row>
    <row r="1221" spans="1:10">
      <c r="A1221" t="s">
        <v>1551</v>
      </c>
      <c r="B1221" t="s">
        <v>1518</v>
      </c>
      <c r="C1221" t="s">
        <v>145</v>
      </c>
      <c r="D1221" s="1">
        <v>19.48</v>
      </c>
      <c r="E1221" s="2">
        <v>4.3</v>
      </c>
      <c r="F1221" s="2">
        <v>83.76</v>
      </c>
      <c r="G1221" t="s">
        <v>1519</v>
      </c>
      <c r="H1221">
        <f ca="1">IF(83.76&lt;&gt;83.76,0,0)</f>
        <v>0</v>
      </c>
      <c r="I1221" t="s">
        <v>14</v>
      </c>
      <c r="J1221" t="s">
        <v>14</v>
      </c>
    </row>
    <row r="1222" spans="1:10">
      <c r="A1222" t="s">
        <v>1552</v>
      </c>
      <c r="B1222" t="s">
        <v>1518</v>
      </c>
      <c r="C1222" t="s">
        <v>139</v>
      </c>
      <c r="D1222" s="1">
        <v>19.55</v>
      </c>
      <c r="E1222" s="2">
        <v>5.2</v>
      </c>
      <c r="F1222" s="2">
        <v>101.66</v>
      </c>
      <c r="G1222" t="s">
        <v>1519</v>
      </c>
      <c r="H1222">
        <f ca="1">IF(101.66&lt;&gt;101.66,0,0)</f>
        <v>0</v>
      </c>
      <c r="I1222" t="s">
        <v>14</v>
      </c>
      <c r="J1222" t="s">
        <v>14</v>
      </c>
    </row>
    <row r="1223" spans="1:10">
      <c r="A1223" t="s">
        <v>1553</v>
      </c>
      <c r="B1223" t="s">
        <v>1518</v>
      </c>
      <c r="C1223" t="s">
        <v>145</v>
      </c>
      <c r="D1223" s="1">
        <v>19.64</v>
      </c>
      <c r="E1223" s="2">
        <v>4.3</v>
      </c>
      <c r="F1223" s="2">
        <v>84.45</v>
      </c>
      <c r="G1223" t="s">
        <v>1519</v>
      </c>
      <c r="H1223">
        <f ca="1">IF(84.45&lt;&gt;84.45,0,0)</f>
        <v>0</v>
      </c>
      <c r="I1223" t="s">
        <v>14</v>
      </c>
      <c r="J1223" t="s">
        <v>14</v>
      </c>
    </row>
    <row r="1224" spans="1:10">
      <c r="A1224" t="s">
        <v>1554</v>
      </c>
      <c r="B1224" t="s">
        <v>1518</v>
      </c>
      <c r="C1224" t="s">
        <v>270</v>
      </c>
      <c r="D1224" s="1">
        <v>19.46</v>
      </c>
      <c r="E1224" s="2">
        <v>9.3</v>
      </c>
      <c r="F1224" s="2">
        <v>180.98</v>
      </c>
      <c r="G1224" t="s">
        <v>1519</v>
      </c>
      <c r="H1224">
        <f ca="1">IF(180.98&lt;&gt;180.98,0,0)</f>
        <v>0</v>
      </c>
      <c r="I1224" t="s">
        <v>14</v>
      </c>
      <c r="J1224" t="s">
        <v>14</v>
      </c>
    </row>
    <row r="1225" spans="1:10">
      <c r="A1225" t="s">
        <v>1555</v>
      </c>
      <c r="B1225" t="s">
        <v>1518</v>
      </c>
      <c r="C1225" t="s">
        <v>145</v>
      </c>
      <c r="D1225" s="1">
        <v>19.64</v>
      </c>
      <c r="E1225" s="2">
        <v>4.3</v>
      </c>
      <c r="F1225" s="2">
        <v>84.45</v>
      </c>
      <c r="G1225" t="s">
        <v>1519</v>
      </c>
      <c r="H1225">
        <f ca="1">IF(84.45&lt;&gt;84.45,0,0)</f>
        <v>0</v>
      </c>
      <c r="I1225" t="s">
        <v>14</v>
      </c>
      <c r="J1225" t="s">
        <v>14</v>
      </c>
    </row>
    <row r="1226" spans="1:10">
      <c r="A1226" t="s">
        <v>1556</v>
      </c>
      <c r="B1226" t="s">
        <v>1518</v>
      </c>
      <c r="C1226" t="s">
        <v>270</v>
      </c>
      <c r="D1226" s="1">
        <v>19.64</v>
      </c>
      <c r="E1226" s="2">
        <v>9.3</v>
      </c>
      <c r="F1226" s="2">
        <v>182.65</v>
      </c>
      <c r="G1226" t="s">
        <v>1519</v>
      </c>
      <c r="H1226">
        <f ca="1">IF(182.65&lt;&gt;182.65,0,0)</f>
        <v>0</v>
      </c>
      <c r="I1226" t="s">
        <v>14</v>
      </c>
      <c r="J1226" t="s">
        <v>14</v>
      </c>
    </row>
    <row r="1227" spans="1:10">
      <c r="A1227" t="s">
        <v>1557</v>
      </c>
      <c r="B1227" t="s">
        <v>1518</v>
      </c>
      <c r="C1227" t="s">
        <v>139</v>
      </c>
      <c r="D1227" s="1">
        <v>19.57</v>
      </c>
      <c r="E1227" s="2">
        <v>5.2</v>
      </c>
      <c r="F1227" s="2">
        <v>101.76</v>
      </c>
      <c r="G1227" t="s">
        <v>1519</v>
      </c>
      <c r="H1227">
        <f ca="1">IF(101.76&lt;&gt;101.76,0,0)</f>
        <v>0</v>
      </c>
      <c r="I1227" t="s">
        <v>14</v>
      </c>
      <c r="J1227" t="s">
        <v>14</v>
      </c>
    </row>
    <row r="1228" spans="1:10">
      <c r="A1228" t="s">
        <v>1558</v>
      </c>
      <c r="B1228" t="s">
        <v>1559</v>
      </c>
      <c r="C1228" t="s">
        <v>399</v>
      </c>
      <c r="D1228" s="1">
        <v>19.53</v>
      </c>
      <c r="E1228" s="2">
        <v>4.7</v>
      </c>
      <c r="F1228" s="2">
        <v>91.79</v>
      </c>
      <c r="G1228" t="s">
        <v>1560</v>
      </c>
      <c r="H1228">
        <f ca="1">IF(91.79&lt;&gt;91.79,0,0)</f>
        <v>0</v>
      </c>
      <c r="I1228" t="s">
        <v>14</v>
      </c>
      <c r="J1228" t="s">
        <v>14</v>
      </c>
    </row>
    <row r="1229" spans="1:10">
      <c r="A1229" t="s">
        <v>1561</v>
      </c>
      <c r="B1229" t="s">
        <v>1559</v>
      </c>
      <c r="C1229" t="s">
        <v>399</v>
      </c>
      <c r="D1229" s="1">
        <v>19.47</v>
      </c>
      <c r="E1229" s="2">
        <v>4.7</v>
      </c>
      <c r="F1229" s="2">
        <v>91.51</v>
      </c>
      <c r="G1229" t="s">
        <v>1560</v>
      </c>
      <c r="H1229">
        <f ca="1">IF(91.51&lt;&gt;91.51,0,0)</f>
        <v>0</v>
      </c>
      <c r="I1229" t="s">
        <v>14</v>
      </c>
      <c r="J1229" t="s">
        <v>14</v>
      </c>
    </row>
    <row r="1230" spans="1:10">
      <c r="A1230" t="s">
        <v>1562</v>
      </c>
      <c r="B1230" t="s">
        <v>1559</v>
      </c>
      <c r="C1230" t="s">
        <v>679</v>
      </c>
      <c r="D1230" s="1">
        <v>19.51</v>
      </c>
      <c r="E1230" s="2">
        <v>4.7</v>
      </c>
      <c r="F1230" s="2">
        <v>91.7</v>
      </c>
      <c r="G1230" t="s">
        <v>1560</v>
      </c>
      <c r="H1230">
        <f ca="1">IF(91.7&lt;&gt;91.7,0,0)</f>
        <v>0</v>
      </c>
      <c r="I1230" t="s">
        <v>14</v>
      </c>
      <c r="J1230" t="s">
        <v>14</v>
      </c>
    </row>
    <row r="1231" spans="1:10">
      <c r="A1231" t="s">
        <v>1563</v>
      </c>
      <c r="B1231" t="s">
        <v>1559</v>
      </c>
      <c r="C1231" t="s">
        <v>399</v>
      </c>
      <c r="D1231" s="1">
        <v>19.52</v>
      </c>
      <c r="E1231" s="2">
        <v>4.7</v>
      </c>
      <c r="F1231" s="2">
        <v>91.74</v>
      </c>
      <c r="G1231" t="s">
        <v>1560</v>
      </c>
      <c r="H1231">
        <f ca="1">IF(91.74&lt;&gt;91.74,0,0)</f>
        <v>0</v>
      </c>
      <c r="I1231" t="s">
        <v>14</v>
      </c>
      <c r="J1231" t="s">
        <v>14</v>
      </c>
    </row>
    <row r="1232" spans="1:10">
      <c r="A1232" t="s">
        <v>1564</v>
      </c>
      <c r="B1232" t="s">
        <v>1559</v>
      </c>
      <c r="C1232" t="s">
        <v>399</v>
      </c>
      <c r="D1232" s="1">
        <v>19.5</v>
      </c>
      <c r="E1232" s="2">
        <v>4.7</v>
      </c>
      <c r="F1232" s="2">
        <v>91.65</v>
      </c>
      <c r="G1232" t="s">
        <v>1560</v>
      </c>
      <c r="H1232">
        <f ca="1">IF(91.65&lt;&gt;91.65,0,0)</f>
        <v>0</v>
      </c>
      <c r="I1232" t="s">
        <v>14</v>
      </c>
      <c r="J1232" t="s">
        <v>14</v>
      </c>
    </row>
    <row r="1233" spans="1:10">
      <c r="A1233" t="s">
        <v>1565</v>
      </c>
      <c r="B1233" t="s">
        <v>1559</v>
      </c>
      <c r="C1233" t="s">
        <v>478</v>
      </c>
      <c r="D1233" s="1">
        <v>19.52</v>
      </c>
      <c r="E1233" s="2">
        <v>4.7</v>
      </c>
      <c r="F1233" s="2">
        <v>91.74</v>
      </c>
      <c r="G1233" t="s">
        <v>1560</v>
      </c>
      <c r="H1233">
        <f ca="1">IF(91.74&lt;&gt;91.74,0,0)</f>
        <v>0</v>
      </c>
      <c r="I1233" t="s">
        <v>14</v>
      </c>
      <c r="J1233" t="s">
        <v>14</v>
      </c>
    </row>
    <row r="1234" spans="1:10">
      <c r="A1234" t="s">
        <v>1566</v>
      </c>
      <c r="B1234" t="s">
        <v>1559</v>
      </c>
      <c r="C1234" t="s">
        <v>415</v>
      </c>
      <c r="D1234" s="1">
        <v>21.91</v>
      </c>
      <c r="E1234" s="2">
        <v>3.95</v>
      </c>
      <c r="F1234" s="2">
        <v>86.54</v>
      </c>
      <c r="G1234" t="s">
        <v>1560</v>
      </c>
      <c r="H1234">
        <f ca="1">IF(86.54&lt;&gt;86.54,0,0)</f>
        <v>0</v>
      </c>
      <c r="I1234" t="s">
        <v>14</v>
      </c>
      <c r="J1234" t="s">
        <v>14</v>
      </c>
    </row>
    <row r="1235" spans="1:10">
      <c r="A1235" t="s">
        <v>1567</v>
      </c>
      <c r="B1235" t="s">
        <v>1559</v>
      </c>
      <c r="C1235" t="s">
        <v>411</v>
      </c>
      <c r="D1235" s="1">
        <v>22.03</v>
      </c>
      <c r="E1235" s="2">
        <v>4.3</v>
      </c>
      <c r="F1235" s="2">
        <v>94.73</v>
      </c>
      <c r="G1235" t="s">
        <v>1560</v>
      </c>
      <c r="H1235">
        <f ca="1">IF(94.73&lt;&gt;94.73,0,0)</f>
        <v>0</v>
      </c>
      <c r="I1235" t="s">
        <v>14</v>
      </c>
      <c r="J1235" t="s">
        <v>14</v>
      </c>
    </row>
    <row r="1236" spans="1:10">
      <c r="A1236" t="s">
        <v>1568</v>
      </c>
      <c r="B1236" t="s">
        <v>1559</v>
      </c>
      <c r="C1236" t="s">
        <v>415</v>
      </c>
      <c r="D1236" s="1">
        <v>21.92</v>
      </c>
      <c r="E1236" s="2">
        <v>3.95</v>
      </c>
      <c r="F1236" s="2">
        <v>86.58</v>
      </c>
      <c r="G1236" t="s">
        <v>1560</v>
      </c>
      <c r="H1236">
        <f ca="1">IF(86.58&lt;&gt;86.58,0,0)</f>
        <v>0</v>
      </c>
      <c r="I1236" t="s">
        <v>14</v>
      </c>
      <c r="J1236" t="s">
        <v>14</v>
      </c>
    </row>
    <row r="1237" spans="1:10">
      <c r="A1237" t="s">
        <v>1569</v>
      </c>
      <c r="B1237" t="s">
        <v>1559</v>
      </c>
      <c r="C1237" t="s">
        <v>411</v>
      </c>
      <c r="D1237" s="1">
        <v>21.91</v>
      </c>
      <c r="E1237" s="2">
        <v>4.3</v>
      </c>
      <c r="F1237" s="2">
        <v>94.21</v>
      </c>
      <c r="G1237" t="s">
        <v>1560</v>
      </c>
      <c r="H1237">
        <f ca="1">IF(94.21&lt;&gt;94.21,0,0)</f>
        <v>0</v>
      </c>
      <c r="I1237" t="s">
        <v>14</v>
      </c>
      <c r="J1237" t="s">
        <v>14</v>
      </c>
    </row>
    <row r="1238" spans="1:10">
      <c r="A1238" t="s">
        <v>1570</v>
      </c>
      <c r="B1238" t="s">
        <v>1559</v>
      </c>
      <c r="C1238" t="s">
        <v>401</v>
      </c>
      <c r="D1238" s="1">
        <v>21.8</v>
      </c>
      <c r="E1238" s="2">
        <v>3.95</v>
      </c>
      <c r="F1238" s="2">
        <v>86.11</v>
      </c>
      <c r="G1238" t="s">
        <v>1560</v>
      </c>
      <c r="H1238">
        <f ca="1">IF(86.11&lt;&gt;86.11,0,0)</f>
        <v>0</v>
      </c>
      <c r="I1238" t="s">
        <v>14</v>
      </c>
      <c r="J1238" t="s">
        <v>14</v>
      </c>
    </row>
    <row r="1239" spans="1:10">
      <c r="A1239" t="s">
        <v>1571</v>
      </c>
      <c r="B1239" t="s">
        <v>1559</v>
      </c>
      <c r="C1239" t="s">
        <v>403</v>
      </c>
      <c r="D1239" s="1">
        <v>21.92</v>
      </c>
      <c r="E1239" s="2">
        <v>3.95</v>
      </c>
      <c r="F1239" s="2">
        <v>86.58</v>
      </c>
      <c r="G1239" t="s">
        <v>1560</v>
      </c>
      <c r="H1239">
        <f ca="1">IF(86.58&lt;&gt;86.58,0,0)</f>
        <v>0</v>
      </c>
      <c r="I1239" t="s">
        <v>14</v>
      </c>
      <c r="J1239" t="s">
        <v>14</v>
      </c>
    </row>
    <row r="1240" spans="1:10">
      <c r="A1240" t="s">
        <v>1572</v>
      </c>
      <c r="B1240" t="s">
        <v>1559</v>
      </c>
      <c r="C1240" t="s">
        <v>401</v>
      </c>
      <c r="D1240" s="1">
        <v>22.01</v>
      </c>
      <c r="E1240" s="2">
        <v>3.95</v>
      </c>
      <c r="F1240" s="2">
        <v>86.94</v>
      </c>
      <c r="G1240" t="s">
        <v>1560</v>
      </c>
      <c r="H1240">
        <f ca="1">IF(86.94&lt;&gt;86.94,0,0)</f>
        <v>0</v>
      </c>
      <c r="I1240" t="s">
        <v>14</v>
      </c>
      <c r="J1240" t="s">
        <v>14</v>
      </c>
    </row>
    <row r="1241" spans="1:10">
      <c r="A1241" t="s">
        <v>1573</v>
      </c>
      <c r="B1241" t="s">
        <v>1559</v>
      </c>
      <c r="C1241" t="s">
        <v>411</v>
      </c>
      <c r="D1241" s="1">
        <v>21.89</v>
      </c>
      <c r="E1241" s="2">
        <v>4.3</v>
      </c>
      <c r="F1241" s="2">
        <v>94.13</v>
      </c>
      <c r="G1241" t="s">
        <v>1560</v>
      </c>
      <c r="H1241">
        <f ca="1">IF(94.13&lt;&gt;94.13,0,0)</f>
        <v>0</v>
      </c>
      <c r="I1241" t="s">
        <v>14</v>
      </c>
      <c r="J1241" t="s">
        <v>14</v>
      </c>
    </row>
    <row r="1242" spans="1:10">
      <c r="A1242" t="s">
        <v>1574</v>
      </c>
      <c r="B1242" t="s">
        <v>1559</v>
      </c>
      <c r="C1242" t="s">
        <v>425</v>
      </c>
      <c r="D1242" s="1">
        <v>21.81</v>
      </c>
      <c r="E1242" s="2">
        <v>3.45</v>
      </c>
      <c r="F1242" s="2">
        <v>75.24</v>
      </c>
      <c r="G1242" t="s">
        <v>1560</v>
      </c>
      <c r="H1242">
        <f ca="1">IF(75.24&lt;&gt;75.24,0,0)</f>
        <v>0</v>
      </c>
      <c r="I1242" t="s">
        <v>14</v>
      </c>
      <c r="J1242" t="s">
        <v>14</v>
      </c>
    </row>
    <row r="1243" spans="1:10">
      <c r="A1243" t="s">
        <v>1575</v>
      </c>
      <c r="B1243" t="s">
        <v>1559</v>
      </c>
      <c r="C1243" t="s">
        <v>411</v>
      </c>
      <c r="D1243" s="1">
        <v>21.89</v>
      </c>
      <c r="E1243" s="2">
        <v>4.3</v>
      </c>
      <c r="F1243" s="2">
        <v>94.13</v>
      </c>
      <c r="G1243" t="s">
        <v>1560</v>
      </c>
      <c r="H1243">
        <f ca="1">IF(94.13&lt;&gt;94.13,0,0)</f>
        <v>0</v>
      </c>
      <c r="I1243" t="s">
        <v>14</v>
      </c>
      <c r="J1243" t="s">
        <v>14</v>
      </c>
    </row>
    <row r="1244" spans="1:10">
      <c r="A1244" t="s">
        <v>1576</v>
      </c>
      <c r="B1244" t="s">
        <v>1559</v>
      </c>
      <c r="C1244" t="s">
        <v>406</v>
      </c>
      <c r="D1244" s="1">
        <v>21.98</v>
      </c>
      <c r="E1244" s="2">
        <v>4.3</v>
      </c>
      <c r="F1244" s="2">
        <v>94.51</v>
      </c>
      <c r="G1244" t="s">
        <v>1560</v>
      </c>
      <c r="H1244">
        <f ca="1">IF(94.51&lt;&gt;94.51,0,0)</f>
        <v>0</v>
      </c>
      <c r="I1244" t="s">
        <v>14</v>
      </c>
      <c r="J1244" t="s">
        <v>14</v>
      </c>
    </row>
    <row r="1245" spans="1:10">
      <c r="A1245" t="s">
        <v>1577</v>
      </c>
      <c r="B1245" t="s">
        <v>1559</v>
      </c>
      <c r="C1245" t="s">
        <v>411</v>
      </c>
      <c r="D1245" s="1">
        <v>21.92</v>
      </c>
      <c r="E1245" s="2">
        <v>4.3</v>
      </c>
      <c r="F1245" s="2">
        <v>94.26</v>
      </c>
      <c r="G1245" t="s">
        <v>1560</v>
      </c>
      <c r="H1245">
        <f ca="1">IF(94.26&lt;&gt;94.26,0,0)</f>
        <v>0</v>
      </c>
      <c r="I1245" t="s">
        <v>14</v>
      </c>
      <c r="J1245" t="s">
        <v>14</v>
      </c>
    </row>
    <row r="1246" spans="1:10">
      <c r="A1246" t="s">
        <v>1578</v>
      </c>
      <c r="B1246" t="s">
        <v>1559</v>
      </c>
      <c r="C1246" t="s">
        <v>403</v>
      </c>
      <c r="D1246" s="1">
        <v>21.88</v>
      </c>
      <c r="E1246" s="2">
        <v>3.95</v>
      </c>
      <c r="F1246" s="2">
        <v>86.43</v>
      </c>
      <c r="G1246" t="s">
        <v>1560</v>
      </c>
      <c r="H1246">
        <f ca="1">IF(86.43&lt;&gt;86.43,0,0)</f>
        <v>0</v>
      </c>
      <c r="I1246" t="s">
        <v>14</v>
      </c>
      <c r="J1246" t="s">
        <v>14</v>
      </c>
    </row>
    <row r="1247" spans="1:10">
      <c r="A1247" t="s">
        <v>1579</v>
      </c>
      <c r="B1247" t="s">
        <v>1559</v>
      </c>
      <c r="C1247" t="s">
        <v>403</v>
      </c>
      <c r="D1247" s="1">
        <v>21.87</v>
      </c>
      <c r="E1247" s="2">
        <v>3.95</v>
      </c>
      <c r="F1247" s="2">
        <v>86.39</v>
      </c>
      <c r="G1247" t="s">
        <v>1560</v>
      </c>
      <c r="H1247">
        <f ca="1">IF(86.39&lt;&gt;86.39,0,0)</f>
        <v>0</v>
      </c>
      <c r="I1247" t="s">
        <v>14</v>
      </c>
      <c r="J1247" t="s">
        <v>14</v>
      </c>
    </row>
    <row r="1248" spans="1:10">
      <c r="A1248" t="s">
        <v>1580</v>
      </c>
      <c r="B1248" t="s">
        <v>1559</v>
      </c>
      <c r="C1248" t="s">
        <v>749</v>
      </c>
      <c r="D1248" s="1">
        <v>21.91</v>
      </c>
      <c r="E1248" s="2">
        <v>4.15</v>
      </c>
      <c r="F1248" s="2">
        <v>90.93</v>
      </c>
      <c r="G1248" t="s">
        <v>1560</v>
      </c>
      <c r="H1248">
        <f ca="1">IF(90.93&lt;&gt;90.93,0,0)</f>
        <v>0</v>
      </c>
      <c r="I1248" t="s">
        <v>14</v>
      </c>
      <c r="J1248" t="s">
        <v>14</v>
      </c>
    </row>
    <row r="1249" spans="1:10">
      <c r="A1249" t="s">
        <v>1581</v>
      </c>
      <c r="B1249" t="s">
        <v>1559</v>
      </c>
      <c r="C1249" t="s">
        <v>401</v>
      </c>
      <c r="D1249" s="1">
        <v>21.91</v>
      </c>
      <c r="E1249" s="2">
        <v>3.95</v>
      </c>
      <c r="F1249" s="2">
        <v>86.54</v>
      </c>
      <c r="G1249" t="s">
        <v>1560</v>
      </c>
      <c r="H1249">
        <f ca="1">IF(86.54&lt;&gt;86.54,0,0)</f>
        <v>0</v>
      </c>
      <c r="I1249" t="s">
        <v>14</v>
      </c>
      <c r="J1249" t="s">
        <v>14</v>
      </c>
    </row>
    <row r="1250" spans="1:10">
      <c r="A1250" t="s">
        <v>1582</v>
      </c>
      <c r="B1250" t="s">
        <v>1559</v>
      </c>
      <c r="C1250" t="s">
        <v>429</v>
      </c>
      <c r="D1250" s="1">
        <v>21.92</v>
      </c>
      <c r="E1250" s="2">
        <v>3.45</v>
      </c>
      <c r="F1250" s="2">
        <v>75.62</v>
      </c>
      <c r="G1250" t="s">
        <v>1560</v>
      </c>
      <c r="H1250">
        <f ca="1">IF(75.62&lt;&gt;75.62,0,0)</f>
        <v>0</v>
      </c>
      <c r="I1250" t="s">
        <v>14</v>
      </c>
      <c r="J1250" t="s">
        <v>14</v>
      </c>
    </row>
    <row r="1251" spans="1:10">
      <c r="A1251" t="s">
        <v>1583</v>
      </c>
      <c r="B1251" t="s">
        <v>1559</v>
      </c>
      <c r="C1251" t="s">
        <v>403</v>
      </c>
      <c r="D1251" s="1">
        <v>21.97</v>
      </c>
      <c r="E1251" s="2">
        <v>3.95</v>
      </c>
      <c r="F1251" s="2">
        <v>86.78</v>
      </c>
      <c r="G1251" t="s">
        <v>1560</v>
      </c>
      <c r="H1251">
        <f ca="1">IF(86.78&lt;&gt;86.78,0,0)</f>
        <v>0</v>
      </c>
      <c r="I1251" t="s">
        <v>14</v>
      </c>
      <c r="J1251" t="s">
        <v>14</v>
      </c>
    </row>
    <row r="1252" spans="1:10">
      <c r="A1252" t="s">
        <v>1584</v>
      </c>
      <c r="B1252" t="s">
        <v>1559</v>
      </c>
      <c r="C1252" t="s">
        <v>761</v>
      </c>
      <c r="D1252" s="1">
        <v>21.79</v>
      </c>
      <c r="E1252" s="2">
        <v>4.15</v>
      </c>
      <c r="F1252" s="2">
        <v>90.43</v>
      </c>
      <c r="G1252" t="s">
        <v>1560</v>
      </c>
      <c r="H1252">
        <f ca="1">IF(90.43&lt;&gt;90.43,0,0)</f>
        <v>0</v>
      </c>
      <c r="I1252" t="s">
        <v>14</v>
      </c>
      <c r="J1252" t="s">
        <v>14</v>
      </c>
    </row>
    <row r="1253" spans="1:10">
      <c r="A1253" t="s">
        <v>1585</v>
      </c>
      <c r="B1253" t="s">
        <v>1559</v>
      </c>
      <c r="C1253" t="s">
        <v>401</v>
      </c>
      <c r="D1253" s="1">
        <v>21.99</v>
      </c>
      <c r="E1253" s="2">
        <v>3.95</v>
      </c>
      <c r="F1253" s="2">
        <v>86.86</v>
      </c>
      <c r="G1253" t="s">
        <v>1560</v>
      </c>
      <c r="H1253">
        <f ca="1">IF(86.86&lt;&gt;86.86,0,0)</f>
        <v>0</v>
      </c>
      <c r="I1253" t="s">
        <v>14</v>
      </c>
      <c r="J1253" t="s">
        <v>14</v>
      </c>
    </row>
    <row r="1254" spans="1:10">
      <c r="A1254" t="s">
        <v>1586</v>
      </c>
      <c r="B1254" t="s">
        <v>1559</v>
      </c>
      <c r="C1254" t="s">
        <v>411</v>
      </c>
      <c r="D1254" s="1">
        <v>21.85</v>
      </c>
      <c r="E1254" s="2">
        <v>4.3</v>
      </c>
      <c r="F1254" s="2">
        <v>93.96</v>
      </c>
      <c r="G1254" t="s">
        <v>1560</v>
      </c>
      <c r="H1254">
        <f ca="1">IF(93.96&lt;&gt;93.96,0,0)</f>
        <v>0</v>
      </c>
      <c r="I1254" t="s">
        <v>14</v>
      </c>
      <c r="J1254" t="s">
        <v>14</v>
      </c>
    </row>
    <row r="1255" spans="1:10">
      <c r="A1255" t="s">
        <v>1587</v>
      </c>
      <c r="B1255" t="s">
        <v>1588</v>
      </c>
      <c r="C1255" t="s">
        <v>18</v>
      </c>
      <c r="D1255" s="1">
        <v>19.02</v>
      </c>
      <c r="E1255" s="2">
        <v>3.45</v>
      </c>
      <c r="F1255" s="2">
        <v>65.62</v>
      </c>
      <c r="G1255" t="s">
        <v>1589</v>
      </c>
      <c r="H1255">
        <f ca="1">IF(65.62&lt;&gt;65.62,0,0)</f>
        <v>0</v>
      </c>
      <c r="I1255" t="s">
        <v>14</v>
      </c>
      <c r="J1255" t="s">
        <v>14</v>
      </c>
    </row>
    <row r="1256" spans="1:10">
      <c r="A1256" t="s">
        <v>1590</v>
      </c>
      <c r="B1256" t="s">
        <v>1588</v>
      </c>
      <c r="C1256" t="s">
        <v>66</v>
      </c>
      <c r="D1256" s="1">
        <v>19.02</v>
      </c>
      <c r="E1256" s="2">
        <v>3.45</v>
      </c>
      <c r="F1256" s="2">
        <v>65.62</v>
      </c>
      <c r="G1256" t="s">
        <v>1589</v>
      </c>
      <c r="H1256">
        <f ca="1">IF(65.62&lt;&gt;65.62,0,0)</f>
        <v>0</v>
      </c>
      <c r="I1256" t="s">
        <v>14</v>
      </c>
      <c r="J1256" t="s">
        <v>14</v>
      </c>
    </row>
    <row r="1257" spans="1:10">
      <c r="A1257" t="s">
        <v>1591</v>
      </c>
      <c r="B1257" t="s">
        <v>1588</v>
      </c>
      <c r="C1257" t="s">
        <v>49</v>
      </c>
      <c r="D1257" s="1">
        <v>18.96</v>
      </c>
      <c r="E1257" s="2">
        <v>5.45</v>
      </c>
      <c r="F1257" s="2">
        <v>103.33</v>
      </c>
      <c r="G1257" t="s">
        <v>1589</v>
      </c>
      <c r="H1257">
        <f ca="1">IF(103.33&lt;&gt;103.33,0,0)</f>
        <v>0</v>
      </c>
      <c r="I1257" t="s">
        <v>14</v>
      </c>
      <c r="J1257" t="s">
        <v>14</v>
      </c>
    </row>
    <row r="1258" spans="1:10">
      <c r="A1258" t="s">
        <v>1592</v>
      </c>
      <c r="B1258" t="s">
        <v>1588</v>
      </c>
      <c r="C1258" t="s">
        <v>51</v>
      </c>
      <c r="D1258" s="1">
        <v>19.12</v>
      </c>
      <c r="E1258" s="2">
        <v>6.15</v>
      </c>
      <c r="F1258" s="2">
        <v>117.59</v>
      </c>
      <c r="G1258" t="s">
        <v>1589</v>
      </c>
      <c r="H1258">
        <f ca="1">IF(117.59&lt;&gt;117.59,0,0)</f>
        <v>0</v>
      </c>
      <c r="I1258" t="s">
        <v>14</v>
      </c>
      <c r="J1258" t="s">
        <v>14</v>
      </c>
    </row>
    <row r="1259" spans="1:10">
      <c r="A1259" t="s">
        <v>1593</v>
      </c>
      <c r="B1259" t="s">
        <v>1588</v>
      </c>
      <c r="C1259" t="s">
        <v>47</v>
      </c>
      <c r="D1259" s="1">
        <v>19.02</v>
      </c>
      <c r="E1259" s="2">
        <v>3.45</v>
      </c>
      <c r="F1259" s="2">
        <v>65.62</v>
      </c>
      <c r="G1259" t="s">
        <v>1589</v>
      </c>
      <c r="H1259">
        <f ca="1">IF(65.62&lt;&gt;65.62,0,0)</f>
        <v>0</v>
      </c>
      <c r="I1259" t="s">
        <v>14</v>
      </c>
      <c r="J1259" t="s">
        <v>14</v>
      </c>
    </row>
    <row r="1260" spans="1:10">
      <c r="A1260" t="s">
        <v>1594</v>
      </c>
      <c r="B1260" t="s">
        <v>1588</v>
      </c>
      <c r="C1260" t="s">
        <v>49</v>
      </c>
      <c r="D1260" s="1">
        <v>19.05</v>
      </c>
      <c r="E1260" s="2">
        <v>5.45</v>
      </c>
      <c r="F1260" s="2">
        <v>103.82</v>
      </c>
      <c r="G1260" t="s">
        <v>1589</v>
      </c>
      <c r="H1260">
        <f ca="1">IF(103.82&lt;&gt;103.82,0,0)</f>
        <v>0</v>
      </c>
      <c r="I1260" t="s">
        <v>14</v>
      </c>
      <c r="J1260" t="s">
        <v>14</v>
      </c>
    </row>
    <row r="1261" spans="1:10">
      <c r="A1261" t="s">
        <v>1595</v>
      </c>
      <c r="B1261" t="s">
        <v>1588</v>
      </c>
      <c r="C1261" t="s">
        <v>53</v>
      </c>
      <c r="D1261" s="1">
        <v>19.11</v>
      </c>
      <c r="E1261" s="2">
        <v>5.95</v>
      </c>
      <c r="F1261" s="2">
        <v>113.7</v>
      </c>
      <c r="G1261" t="s">
        <v>1589</v>
      </c>
      <c r="H1261">
        <f ca="1">IF(113.7&lt;&gt;113.7,0,0)</f>
        <v>0</v>
      </c>
      <c r="I1261" t="s">
        <v>14</v>
      </c>
      <c r="J1261" t="s">
        <v>14</v>
      </c>
    </row>
    <row r="1262" spans="1:10">
      <c r="A1262" t="s">
        <v>1596</v>
      </c>
      <c r="B1262" t="s">
        <v>1588</v>
      </c>
      <c r="C1262" t="s">
        <v>60</v>
      </c>
      <c r="D1262" s="1">
        <v>19.08</v>
      </c>
      <c r="E1262" s="2">
        <v>3.45</v>
      </c>
      <c r="F1262" s="2">
        <v>65.83</v>
      </c>
      <c r="G1262" t="s">
        <v>1589</v>
      </c>
      <c r="H1262">
        <f ca="1">IF(65.83&lt;&gt;65.83,0,0)</f>
        <v>0</v>
      </c>
      <c r="I1262" t="s">
        <v>14</v>
      </c>
      <c r="J1262" t="s">
        <v>14</v>
      </c>
    </row>
    <row r="1263" spans="1:10">
      <c r="A1263" t="s">
        <v>1597</v>
      </c>
      <c r="B1263" t="s">
        <v>1588</v>
      </c>
      <c r="C1263" t="s">
        <v>51</v>
      </c>
      <c r="D1263" s="1">
        <v>19.06</v>
      </c>
      <c r="E1263" s="2">
        <v>6.15</v>
      </c>
      <c r="F1263" s="2">
        <v>117.22</v>
      </c>
      <c r="G1263" t="s">
        <v>1589</v>
      </c>
      <c r="H1263">
        <f ca="1">IF(117.22&lt;&gt;117.22,0,0)</f>
        <v>0</v>
      </c>
      <c r="I1263" t="s">
        <v>14</v>
      </c>
      <c r="J1263" t="s">
        <v>14</v>
      </c>
    </row>
    <row r="1264" spans="1:10">
      <c r="A1264" t="s">
        <v>1598</v>
      </c>
      <c r="B1264" t="s">
        <v>1588</v>
      </c>
      <c r="C1264" t="s">
        <v>60</v>
      </c>
      <c r="D1264" s="1">
        <v>19.03</v>
      </c>
      <c r="E1264" s="2">
        <v>3.45</v>
      </c>
      <c r="F1264" s="2">
        <v>65.65</v>
      </c>
      <c r="G1264" t="s">
        <v>1589</v>
      </c>
      <c r="H1264">
        <f ca="1">IF(65.65&lt;&gt;65.65,0,0)</f>
        <v>0</v>
      </c>
      <c r="I1264" t="s">
        <v>14</v>
      </c>
      <c r="J1264" t="s">
        <v>14</v>
      </c>
    </row>
    <row r="1265" spans="1:10">
      <c r="A1265" t="s">
        <v>1599</v>
      </c>
      <c r="B1265" t="s">
        <v>1600</v>
      </c>
      <c r="C1265" t="s">
        <v>1042</v>
      </c>
      <c r="D1265" s="1">
        <v>23.33</v>
      </c>
      <c r="E1265" s="2">
        <v>5.2</v>
      </c>
      <c r="F1265" s="2">
        <v>121.32</v>
      </c>
      <c r="G1265" t="s">
        <v>1601</v>
      </c>
      <c r="H1265">
        <f ca="1">IF(121.32&lt;&gt;121.32,0,0)</f>
        <v>0</v>
      </c>
      <c r="I1265" t="s">
        <v>14</v>
      </c>
      <c r="J1265" t="s">
        <v>14</v>
      </c>
    </row>
    <row r="1266" spans="1:10">
      <c r="A1266" t="s">
        <v>1602</v>
      </c>
      <c r="B1266" t="s">
        <v>1600</v>
      </c>
      <c r="C1266" t="s">
        <v>1053</v>
      </c>
      <c r="D1266" s="1">
        <v>23.46</v>
      </c>
      <c r="E1266" s="2">
        <v>4.15</v>
      </c>
      <c r="F1266" s="2">
        <v>97.36</v>
      </c>
      <c r="G1266" t="s">
        <v>1601</v>
      </c>
      <c r="H1266">
        <f ca="1">IF(97.36&lt;&gt;97.36,0,0)</f>
        <v>0</v>
      </c>
      <c r="I1266" t="s">
        <v>14</v>
      </c>
      <c r="J1266" t="s">
        <v>14</v>
      </c>
    </row>
    <row r="1267" spans="1:10">
      <c r="A1267" t="s">
        <v>1603</v>
      </c>
      <c r="B1267" t="s">
        <v>1600</v>
      </c>
      <c r="C1267" t="s">
        <v>1026</v>
      </c>
      <c r="D1267" s="1">
        <v>23.37</v>
      </c>
      <c r="E1267" s="2">
        <v>4.3</v>
      </c>
      <c r="F1267" s="2">
        <v>100.49</v>
      </c>
      <c r="G1267" t="s">
        <v>1601</v>
      </c>
      <c r="H1267">
        <f ca="1">IF(100.49&lt;&gt;100.49,0,0)</f>
        <v>0</v>
      </c>
      <c r="I1267" t="s">
        <v>14</v>
      </c>
      <c r="J1267" t="s">
        <v>14</v>
      </c>
    </row>
    <row r="1268" spans="1:10">
      <c r="A1268" t="s">
        <v>1604</v>
      </c>
      <c r="B1268" t="s">
        <v>1600</v>
      </c>
      <c r="C1268" t="s">
        <v>1019</v>
      </c>
      <c r="D1268" s="1">
        <v>23.32</v>
      </c>
      <c r="E1268" s="2">
        <v>5.95</v>
      </c>
      <c r="F1268" s="2">
        <v>138.75</v>
      </c>
      <c r="G1268" t="s">
        <v>1601</v>
      </c>
      <c r="H1268">
        <f ca="1">IF(138.75&lt;&gt;138.75,0,0)</f>
        <v>0</v>
      </c>
      <c r="I1268" t="s">
        <v>14</v>
      </c>
      <c r="J1268" t="s">
        <v>14</v>
      </c>
    </row>
    <row r="1269" spans="1:10">
      <c r="A1269" t="s">
        <v>1605</v>
      </c>
      <c r="B1269" t="s">
        <v>1600</v>
      </c>
      <c r="C1269" t="s">
        <v>1053</v>
      </c>
      <c r="D1269" s="1">
        <v>23.33</v>
      </c>
      <c r="E1269" s="2">
        <v>4.15</v>
      </c>
      <c r="F1269" s="2">
        <v>96.82</v>
      </c>
      <c r="G1269" t="s">
        <v>1601</v>
      </c>
      <c r="H1269">
        <f ca="1">IF(96.82&lt;&gt;96.82,0,0)</f>
        <v>0</v>
      </c>
      <c r="I1269" t="s">
        <v>14</v>
      </c>
      <c r="J1269" t="s">
        <v>14</v>
      </c>
    </row>
    <row r="1270" spans="1:10">
      <c r="A1270" t="s">
        <v>1606</v>
      </c>
      <c r="B1270" t="s">
        <v>1600</v>
      </c>
      <c r="C1270" t="s">
        <v>1032</v>
      </c>
      <c r="D1270" s="1">
        <v>23.32</v>
      </c>
      <c r="E1270" s="2">
        <v>4.9</v>
      </c>
      <c r="F1270" s="2">
        <v>114.27</v>
      </c>
      <c r="G1270" t="s">
        <v>1601</v>
      </c>
      <c r="H1270">
        <f ca="1">IF(114.27&lt;&gt;114.27,0,0)</f>
        <v>0</v>
      </c>
      <c r="I1270" t="s">
        <v>14</v>
      </c>
      <c r="J1270" t="s">
        <v>14</v>
      </c>
    </row>
    <row r="1271" spans="1:10">
      <c r="A1271" t="s">
        <v>1607</v>
      </c>
      <c r="B1271" t="s">
        <v>1600</v>
      </c>
      <c r="C1271" t="s">
        <v>1053</v>
      </c>
      <c r="D1271" s="1">
        <v>23.26</v>
      </c>
      <c r="E1271" s="2">
        <v>4.15</v>
      </c>
      <c r="F1271" s="2">
        <v>96.53</v>
      </c>
      <c r="G1271" t="s">
        <v>1601</v>
      </c>
      <c r="H1271">
        <f ca="1">IF(96.53&lt;&gt;96.53,0,0)</f>
        <v>0</v>
      </c>
      <c r="I1271" t="s">
        <v>14</v>
      </c>
      <c r="J1271" t="s">
        <v>14</v>
      </c>
    </row>
    <row r="1272" spans="1:10">
      <c r="A1272" t="s">
        <v>1608</v>
      </c>
      <c r="B1272" t="s">
        <v>1600</v>
      </c>
      <c r="C1272" t="s">
        <v>1053</v>
      </c>
      <c r="D1272" s="1">
        <v>23.3</v>
      </c>
      <c r="E1272" s="2">
        <v>4.15</v>
      </c>
      <c r="F1272" s="2">
        <v>96.7</v>
      </c>
      <c r="G1272" t="s">
        <v>1601</v>
      </c>
      <c r="H1272">
        <f ca="1">IF(96.7&lt;&gt;96.7,0,0)</f>
        <v>0</v>
      </c>
      <c r="I1272" t="s">
        <v>14</v>
      </c>
      <c r="J1272" t="s">
        <v>14</v>
      </c>
    </row>
    <row r="1273" spans="1:10">
      <c r="A1273" t="s">
        <v>1609</v>
      </c>
      <c r="B1273" t="s">
        <v>1600</v>
      </c>
      <c r="C1273" t="s">
        <v>1019</v>
      </c>
      <c r="D1273" s="1">
        <v>23.31</v>
      </c>
      <c r="E1273" s="2">
        <v>5.95</v>
      </c>
      <c r="F1273" s="2">
        <v>138.69</v>
      </c>
      <c r="G1273" t="s">
        <v>1601</v>
      </c>
      <c r="H1273">
        <f ca="1">IF(138.69&lt;&gt;138.69,0,0)</f>
        <v>0</v>
      </c>
      <c r="I1273" t="s">
        <v>14</v>
      </c>
      <c r="J1273" t="s">
        <v>14</v>
      </c>
    </row>
    <row r="1274" spans="1:10">
      <c r="A1274" t="s">
        <v>1610</v>
      </c>
      <c r="B1274" t="s">
        <v>1600</v>
      </c>
      <c r="C1274" t="s">
        <v>1050</v>
      </c>
      <c r="D1274" s="1">
        <v>23.35</v>
      </c>
      <c r="E1274" s="2">
        <v>4.9</v>
      </c>
      <c r="F1274" s="2">
        <v>114.42</v>
      </c>
      <c r="G1274" t="s">
        <v>1601</v>
      </c>
      <c r="H1274">
        <f ca="1">IF(114.42&lt;&gt;114.42,0,0)</f>
        <v>0</v>
      </c>
      <c r="I1274" t="s">
        <v>14</v>
      </c>
      <c r="J1274" t="s">
        <v>14</v>
      </c>
    </row>
    <row r="1275" spans="1:10">
      <c r="A1275" t="s">
        <v>1611</v>
      </c>
      <c r="B1275" t="s">
        <v>1600</v>
      </c>
      <c r="C1275" t="s">
        <v>1193</v>
      </c>
      <c r="D1275" s="1">
        <v>23.4</v>
      </c>
      <c r="E1275" s="2">
        <v>5.2</v>
      </c>
      <c r="F1275" s="2">
        <v>121.68</v>
      </c>
      <c r="G1275" t="s">
        <v>1601</v>
      </c>
      <c r="H1275">
        <f ca="1">IF(121.68&lt;&gt;121.68,0,0)</f>
        <v>0</v>
      </c>
      <c r="I1275" t="s">
        <v>14</v>
      </c>
      <c r="J1275" t="s">
        <v>14</v>
      </c>
    </row>
    <row r="1276" spans="1:10">
      <c r="A1276" t="s">
        <v>1612</v>
      </c>
      <c r="B1276" t="s">
        <v>1600</v>
      </c>
      <c r="C1276" t="s">
        <v>1034</v>
      </c>
      <c r="D1276" s="1">
        <v>23.41</v>
      </c>
      <c r="E1276" s="2">
        <v>4.15</v>
      </c>
      <c r="F1276" s="2">
        <v>97.15</v>
      </c>
      <c r="G1276" t="s">
        <v>1601</v>
      </c>
      <c r="H1276">
        <f ca="1">IF(97.15&lt;&gt;97.15,0,0)</f>
        <v>0</v>
      </c>
      <c r="I1276" t="s">
        <v>14</v>
      </c>
      <c r="J1276" t="s">
        <v>14</v>
      </c>
    </row>
    <row r="1277" spans="1:10">
      <c r="A1277" t="s">
        <v>1613</v>
      </c>
      <c r="B1277" t="s">
        <v>1600</v>
      </c>
      <c r="C1277" t="s">
        <v>1193</v>
      </c>
      <c r="D1277" s="1">
        <v>23.38</v>
      </c>
      <c r="E1277" s="2">
        <v>5.2</v>
      </c>
      <c r="F1277" s="2">
        <v>121.58</v>
      </c>
      <c r="G1277" t="s">
        <v>1601</v>
      </c>
      <c r="H1277">
        <f ca="1">IF(121.58&lt;&gt;121.58,0,0)</f>
        <v>0</v>
      </c>
      <c r="I1277" t="s">
        <v>14</v>
      </c>
      <c r="J1277" t="s">
        <v>14</v>
      </c>
    </row>
    <row r="1278" spans="1:10">
      <c r="A1278" t="s">
        <v>1614</v>
      </c>
      <c r="B1278" t="s">
        <v>1600</v>
      </c>
      <c r="C1278" t="s">
        <v>1032</v>
      </c>
      <c r="D1278" s="1">
        <v>23.41</v>
      </c>
      <c r="E1278" s="2">
        <v>4.9</v>
      </c>
      <c r="F1278" s="2">
        <v>114.71</v>
      </c>
      <c r="G1278" t="s">
        <v>1601</v>
      </c>
      <c r="H1278">
        <f ca="1">IF(114.71&lt;&gt;114.71,0,0)</f>
        <v>0</v>
      </c>
      <c r="I1278" t="s">
        <v>14</v>
      </c>
      <c r="J1278" t="s">
        <v>14</v>
      </c>
    </row>
    <row r="1279" spans="1:10">
      <c r="A1279" t="s">
        <v>1615</v>
      </c>
      <c r="B1279" t="s">
        <v>1600</v>
      </c>
      <c r="C1279" t="s">
        <v>1058</v>
      </c>
      <c r="D1279" s="1">
        <v>23.31</v>
      </c>
      <c r="E1279" s="2">
        <v>4.3</v>
      </c>
      <c r="F1279" s="2">
        <v>100.23</v>
      </c>
      <c r="G1279" t="s">
        <v>1601</v>
      </c>
      <c r="H1279">
        <f ca="1">IF(100.23&lt;&gt;100.23,0,0)</f>
        <v>0</v>
      </c>
      <c r="I1279" t="s">
        <v>14</v>
      </c>
      <c r="J1279" t="s">
        <v>14</v>
      </c>
    </row>
    <row r="1280" spans="1:10">
      <c r="A1280" t="s">
        <v>1616</v>
      </c>
      <c r="B1280" t="s">
        <v>1600</v>
      </c>
      <c r="C1280" t="s">
        <v>1042</v>
      </c>
      <c r="D1280" s="1">
        <v>23.35</v>
      </c>
      <c r="E1280" s="2">
        <v>5.2</v>
      </c>
      <c r="F1280" s="2">
        <v>121.42</v>
      </c>
      <c r="G1280" t="s">
        <v>1601</v>
      </c>
      <c r="H1280">
        <f ca="1">IF(121.42&lt;&gt;121.42,0,0)</f>
        <v>0</v>
      </c>
      <c r="I1280" t="s">
        <v>14</v>
      </c>
      <c r="J1280" t="s">
        <v>14</v>
      </c>
    </row>
    <row r="1281" spans="1:10">
      <c r="A1281" t="s">
        <v>1617</v>
      </c>
      <c r="B1281" t="s">
        <v>1600</v>
      </c>
      <c r="C1281" t="s">
        <v>1030</v>
      </c>
      <c r="D1281" s="1">
        <v>23.31</v>
      </c>
      <c r="E1281" s="2">
        <v>3.45</v>
      </c>
      <c r="F1281" s="2">
        <v>80.42</v>
      </c>
      <c r="G1281" t="s">
        <v>1601</v>
      </c>
      <c r="H1281">
        <f ca="1">IF(80.42&lt;&gt;80.42,0,0)</f>
        <v>0</v>
      </c>
      <c r="I1281" t="s">
        <v>14</v>
      </c>
      <c r="J1281" t="s">
        <v>14</v>
      </c>
    </row>
    <row r="1282" spans="1:10">
      <c r="A1282" t="s">
        <v>1618</v>
      </c>
      <c r="B1282" t="s">
        <v>1600</v>
      </c>
      <c r="C1282" t="s">
        <v>1619</v>
      </c>
      <c r="D1282" s="1">
        <v>23.31</v>
      </c>
      <c r="E1282" s="2">
        <v>5.2</v>
      </c>
      <c r="F1282" s="2">
        <v>121.21</v>
      </c>
      <c r="G1282" t="s">
        <v>1601</v>
      </c>
      <c r="H1282">
        <f ca="1">IF(121.21&lt;&gt;121.21,0,0)</f>
        <v>0</v>
      </c>
      <c r="I1282" t="s">
        <v>14</v>
      </c>
      <c r="J1282" t="s">
        <v>14</v>
      </c>
    </row>
    <row r="1283" spans="1:10">
      <c r="A1283" t="s">
        <v>1620</v>
      </c>
      <c r="B1283" t="s">
        <v>1600</v>
      </c>
      <c r="C1283" t="s">
        <v>1030</v>
      </c>
      <c r="D1283" s="1">
        <v>23.35</v>
      </c>
      <c r="E1283" s="2">
        <v>3.45</v>
      </c>
      <c r="F1283" s="2">
        <v>80.56</v>
      </c>
      <c r="G1283" t="s">
        <v>1601</v>
      </c>
      <c r="H1283">
        <f ca="1">IF(80.56&lt;&gt;80.56,0,0)</f>
        <v>0</v>
      </c>
      <c r="I1283" t="s">
        <v>14</v>
      </c>
      <c r="J1283" t="s">
        <v>14</v>
      </c>
    </row>
    <row r="1284" spans="1:10">
      <c r="A1284" t="s">
        <v>1621</v>
      </c>
      <c r="B1284" t="s">
        <v>1600</v>
      </c>
      <c r="C1284" t="s">
        <v>1061</v>
      </c>
      <c r="D1284" s="1">
        <v>23.34</v>
      </c>
      <c r="E1284" s="2">
        <v>5.45</v>
      </c>
      <c r="F1284" s="2">
        <v>127.2</v>
      </c>
      <c r="G1284" t="s">
        <v>1601</v>
      </c>
      <c r="H1284">
        <f ca="1">IF(127.2&lt;&gt;127.2,0,0)</f>
        <v>0</v>
      </c>
      <c r="I1284" t="s">
        <v>14</v>
      </c>
      <c r="J1284" t="s">
        <v>14</v>
      </c>
    </row>
    <row r="1285" spans="1:10">
      <c r="A1285" t="s">
        <v>1622</v>
      </c>
      <c r="B1285" t="s">
        <v>1600</v>
      </c>
      <c r="C1285" t="s">
        <v>1050</v>
      </c>
      <c r="D1285" s="1">
        <v>23.34</v>
      </c>
      <c r="E1285" s="2">
        <v>4.9</v>
      </c>
      <c r="F1285" s="2">
        <v>114.37</v>
      </c>
      <c r="G1285" t="s">
        <v>1601</v>
      </c>
      <c r="H1285">
        <f ca="1">IF(114.37&lt;&gt;114.37,0,0)</f>
        <v>0</v>
      </c>
      <c r="I1285" t="s">
        <v>14</v>
      </c>
      <c r="J1285" t="s">
        <v>14</v>
      </c>
    </row>
    <row r="1286" spans="1:10">
      <c r="A1286" t="s">
        <v>1623</v>
      </c>
      <c r="B1286" t="s">
        <v>1600</v>
      </c>
      <c r="C1286" t="s">
        <v>1056</v>
      </c>
      <c r="D1286" s="1">
        <v>23.46</v>
      </c>
      <c r="E1286" s="2">
        <v>4.15</v>
      </c>
      <c r="F1286" s="2">
        <v>97.36</v>
      </c>
      <c r="G1286" t="s">
        <v>1601</v>
      </c>
      <c r="H1286">
        <f ca="1">IF(97.36&lt;&gt;97.36,0,0)</f>
        <v>0</v>
      </c>
      <c r="I1286" t="s">
        <v>14</v>
      </c>
      <c r="J1286" t="s">
        <v>14</v>
      </c>
    </row>
    <row r="1287" spans="1:10">
      <c r="A1287" t="s">
        <v>1624</v>
      </c>
      <c r="B1287" t="s">
        <v>1600</v>
      </c>
      <c r="C1287" t="s">
        <v>1058</v>
      </c>
      <c r="D1287" s="1">
        <v>23.27</v>
      </c>
      <c r="E1287" s="2">
        <v>4.3</v>
      </c>
      <c r="F1287" s="2">
        <v>100.06</v>
      </c>
      <c r="G1287" t="s">
        <v>1601</v>
      </c>
      <c r="H1287">
        <f ca="1">IF(100.06&lt;&gt;100.06,0,0)</f>
        <v>0</v>
      </c>
      <c r="I1287" t="s">
        <v>14</v>
      </c>
      <c r="J1287" t="s">
        <v>14</v>
      </c>
    </row>
    <row r="1288" spans="1:10">
      <c r="A1288" t="s">
        <v>1625</v>
      </c>
      <c r="B1288" t="s">
        <v>1600</v>
      </c>
      <c r="C1288" t="s">
        <v>1066</v>
      </c>
      <c r="D1288" s="1">
        <v>23.35</v>
      </c>
      <c r="E1288" s="2">
        <v>5.2</v>
      </c>
      <c r="F1288" s="2">
        <v>121.42</v>
      </c>
      <c r="G1288" t="s">
        <v>1601</v>
      </c>
      <c r="H1288">
        <f ca="1">IF(121.42&lt;&gt;121.42,0,0)</f>
        <v>0</v>
      </c>
      <c r="I1288" t="s">
        <v>14</v>
      </c>
      <c r="J1288" t="s">
        <v>14</v>
      </c>
    </row>
    <row r="1289" spans="1:10">
      <c r="A1289" t="s">
        <v>1626</v>
      </c>
      <c r="B1289" t="s">
        <v>1600</v>
      </c>
      <c r="C1289" t="s">
        <v>1030</v>
      </c>
      <c r="D1289" s="1">
        <v>23.3</v>
      </c>
      <c r="E1289" s="2">
        <v>3.45</v>
      </c>
      <c r="F1289" s="2">
        <v>80.39</v>
      </c>
      <c r="G1289" t="s">
        <v>1601</v>
      </c>
      <c r="H1289">
        <f ca="1">IF(80.39&lt;&gt;80.39,0,0)</f>
        <v>0</v>
      </c>
      <c r="I1289" t="s">
        <v>14</v>
      </c>
      <c r="J1289" t="s">
        <v>14</v>
      </c>
    </row>
    <row r="1290" spans="1:10">
      <c r="A1290" t="s">
        <v>1627</v>
      </c>
      <c r="B1290" t="s">
        <v>1600</v>
      </c>
      <c r="C1290" t="s">
        <v>1042</v>
      </c>
      <c r="D1290" s="1">
        <v>23.32</v>
      </c>
      <c r="E1290" s="2">
        <v>5.2</v>
      </c>
      <c r="F1290" s="2">
        <v>121.26</v>
      </c>
      <c r="G1290" t="s">
        <v>1601</v>
      </c>
      <c r="H1290">
        <f ca="1">IF(121.26&lt;&gt;121.26,0,0)</f>
        <v>0</v>
      </c>
      <c r="I1290" t="s">
        <v>14</v>
      </c>
      <c r="J1290" t="s">
        <v>14</v>
      </c>
    </row>
    <row r="1291" spans="1:10">
      <c r="A1291" t="s">
        <v>1628</v>
      </c>
      <c r="B1291" t="s">
        <v>1600</v>
      </c>
      <c r="C1291" t="s">
        <v>1629</v>
      </c>
      <c r="D1291" s="1">
        <v>1</v>
      </c>
      <c r="E1291" s="2">
        <v>140</v>
      </c>
      <c r="F1291" s="2">
        <v>140</v>
      </c>
      <c r="G1291" t="s">
        <v>1601</v>
      </c>
      <c r="H1291">
        <f ca="1">IF(140&lt;&gt;140,0,0)</f>
        <v>0</v>
      </c>
      <c r="I1291" t="s">
        <v>14</v>
      </c>
      <c r="J1291" t="s">
        <v>14</v>
      </c>
    </row>
    <row r="1292" spans="1:10">
      <c r="A1292" t="s">
        <v>1630</v>
      </c>
      <c r="B1292" t="s">
        <v>1600</v>
      </c>
      <c r="C1292" t="s">
        <v>1034</v>
      </c>
      <c r="D1292" s="1">
        <v>23.33</v>
      </c>
      <c r="E1292" s="2">
        <v>4.15</v>
      </c>
      <c r="F1292" s="2">
        <v>96.82</v>
      </c>
      <c r="G1292" t="s">
        <v>1601</v>
      </c>
      <c r="H1292">
        <f ca="1">IF(96.82&lt;&gt;96.82,0,0)</f>
        <v>0</v>
      </c>
      <c r="I1292" t="s">
        <v>14</v>
      </c>
      <c r="J1292" t="s">
        <v>14</v>
      </c>
    </row>
    <row r="1293" spans="1:10">
      <c r="A1293" t="s">
        <v>1631</v>
      </c>
      <c r="B1293" t="s">
        <v>1600</v>
      </c>
      <c r="C1293" t="s">
        <v>1066</v>
      </c>
      <c r="D1293" s="1">
        <v>23.41</v>
      </c>
      <c r="E1293" s="2">
        <v>5.2</v>
      </c>
      <c r="F1293" s="2">
        <v>121.73</v>
      </c>
      <c r="G1293" t="s">
        <v>1601</v>
      </c>
      <c r="H1293">
        <f ca="1">IF(121.73&lt;&gt;121.73,0,0)</f>
        <v>0</v>
      </c>
      <c r="I1293" t="s">
        <v>14</v>
      </c>
      <c r="J1293" t="s">
        <v>14</v>
      </c>
    </row>
    <row r="1294" spans="1:10">
      <c r="A1294" t="s">
        <v>1632</v>
      </c>
      <c r="B1294" t="s">
        <v>1600</v>
      </c>
      <c r="C1294" t="s">
        <v>1633</v>
      </c>
      <c r="D1294" s="1">
        <v>23.37</v>
      </c>
      <c r="E1294" s="2">
        <v>3.25</v>
      </c>
      <c r="F1294" s="2">
        <v>75.95</v>
      </c>
      <c r="G1294" t="s">
        <v>1601</v>
      </c>
      <c r="H1294">
        <f ca="1">IF(75.95&lt;&gt;75.95,0,0)</f>
        <v>0</v>
      </c>
      <c r="I1294" t="s">
        <v>14</v>
      </c>
      <c r="J1294" t="s">
        <v>14</v>
      </c>
    </row>
    <row r="1295" spans="1:10">
      <c r="A1295" t="s">
        <v>1634</v>
      </c>
      <c r="B1295" t="s">
        <v>1600</v>
      </c>
      <c r="C1295" t="s">
        <v>1026</v>
      </c>
      <c r="D1295" s="1">
        <v>23.33</v>
      </c>
      <c r="E1295" s="2">
        <v>4.3</v>
      </c>
      <c r="F1295" s="2">
        <v>100.32</v>
      </c>
      <c r="G1295" t="s">
        <v>1601</v>
      </c>
      <c r="H1295">
        <f ca="1">IF(100.32&lt;&gt;100.32,0,0)</f>
        <v>0</v>
      </c>
      <c r="I1295" t="s">
        <v>14</v>
      </c>
      <c r="J1295" t="s">
        <v>14</v>
      </c>
    </row>
    <row r="1296" spans="1:10">
      <c r="A1296" t="s">
        <v>1635</v>
      </c>
      <c r="B1296" t="s">
        <v>1600</v>
      </c>
      <c r="C1296" t="s">
        <v>1058</v>
      </c>
      <c r="D1296" s="1">
        <v>23.26</v>
      </c>
      <c r="E1296" s="2">
        <v>4.3</v>
      </c>
      <c r="F1296" s="2">
        <v>100.02</v>
      </c>
      <c r="G1296" t="s">
        <v>1601</v>
      </c>
      <c r="H1296">
        <f ca="1">IF(100.02&lt;&gt;100.02,0,0)</f>
        <v>0</v>
      </c>
      <c r="I1296" t="s">
        <v>14</v>
      </c>
      <c r="J1296" t="s">
        <v>14</v>
      </c>
    </row>
    <row r="1297" spans="1:10">
      <c r="A1297" t="s">
        <v>1636</v>
      </c>
      <c r="B1297" t="s">
        <v>1600</v>
      </c>
      <c r="C1297" t="s">
        <v>1061</v>
      </c>
      <c r="D1297" s="1">
        <v>23.34</v>
      </c>
      <c r="E1297" s="2">
        <v>5.45</v>
      </c>
      <c r="F1297" s="2">
        <v>127.2</v>
      </c>
      <c r="G1297" t="s">
        <v>1601</v>
      </c>
      <c r="H1297">
        <f ca="1">IF(127.2&lt;&gt;127.2,0,0)</f>
        <v>0</v>
      </c>
      <c r="I1297" t="s">
        <v>14</v>
      </c>
      <c r="J1297" t="s">
        <v>14</v>
      </c>
    </row>
    <row r="1298" spans="1:10">
      <c r="A1298" t="s">
        <v>1637</v>
      </c>
      <c r="B1298" t="s">
        <v>1600</v>
      </c>
      <c r="C1298" t="s">
        <v>1042</v>
      </c>
      <c r="D1298" s="1">
        <v>23.33</v>
      </c>
      <c r="E1298" s="2">
        <v>5.2</v>
      </c>
      <c r="F1298" s="2">
        <v>121.32</v>
      </c>
      <c r="G1298" t="s">
        <v>1601</v>
      </c>
      <c r="H1298">
        <f ca="1">IF(121.32&lt;&gt;121.32,0,0)</f>
        <v>0</v>
      </c>
      <c r="I1298" t="s">
        <v>14</v>
      </c>
      <c r="J1298" t="s">
        <v>14</v>
      </c>
    </row>
    <row r="1299" spans="1:10">
      <c r="A1299" t="s">
        <v>1638</v>
      </c>
      <c r="B1299" t="s">
        <v>1600</v>
      </c>
      <c r="C1299" t="s">
        <v>1066</v>
      </c>
      <c r="D1299" s="1">
        <v>23.28</v>
      </c>
      <c r="E1299" s="2">
        <v>5.2</v>
      </c>
      <c r="F1299" s="2">
        <v>121.06</v>
      </c>
      <c r="G1299" t="s">
        <v>1601</v>
      </c>
      <c r="H1299">
        <f ca="1">IF(121.06&lt;&gt;121.06,0,0)</f>
        <v>0</v>
      </c>
      <c r="I1299" t="s">
        <v>14</v>
      </c>
      <c r="J1299" t="s">
        <v>14</v>
      </c>
    </row>
    <row r="1300" spans="1:10">
      <c r="A1300" t="s">
        <v>1639</v>
      </c>
      <c r="B1300" t="s">
        <v>1600</v>
      </c>
      <c r="C1300" t="s">
        <v>1197</v>
      </c>
      <c r="D1300" s="1">
        <v>22.57</v>
      </c>
      <c r="E1300" s="2">
        <v>3.95</v>
      </c>
      <c r="F1300" s="2">
        <v>89.15</v>
      </c>
      <c r="G1300" t="s">
        <v>1601</v>
      </c>
      <c r="H1300">
        <f ca="1">IF(89.15&lt;&gt;89.15,0,0)</f>
        <v>0</v>
      </c>
      <c r="I1300" t="s">
        <v>14</v>
      </c>
      <c r="J1300" t="s">
        <v>14</v>
      </c>
    </row>
    <row r="1301" spans="1:10">
      <c r="A1301" t="s">
        <v>1640</v>
      </c>
      <c r="B1301" t="s">
        <v>1600</v>
      </c>
      <c r="C1301" t="s">
        <v>1641</v>
      </c>
      <c r="D1301" s="1">
        <v>23.29</v>
      </c>
      <c r="E1301" s="2">
        <v>4.9</v>
      </c>
      <c r="F1301" s="2">
        <v>114.12</v>
      </c>
      <c r="G1301" t="s">
        <v>1601</v>
      </c>
      <c r="H1301">
        <f ca="1">IF(114.12&lt;&gt;114.12,0,0)</f>
        <v>0</v>
      </c>
      <c r="I1301" t="s">
        <v>14</v>
      </c>
      <c r="J1301" t="s">
        <v>14</v>
      </c>
    </row>
    <row r="1302" spans="1:10">
      <c r="A1302" t="s">
        <v>1642</v>
      </c>
      <c r="B1302" t="s">
        <v>1600</v>
      </c>
      <c r="C1302" t="s">
        <v>1058</v>
      </c>
      <c r="D1302" s="1">
        <v>23.3</v>
      </c>
      <c r="E1302" s="2">
        <v>4.3</v>
      </c>
      <c r="F1302" s="2">
        <v>100.19</v>
      </c>
      <c r="G1302" t="s">
        <v>1601</v>
      </c>
      <c r="H1302">
        <f ca="1">IF(100.19&lt;&gt;100.19,0,0)</f>
        <v>0</v>
      </c>
      <c r="I1302" t="s">
        <v>14</v>
      </c>
      <c r="J1302" t="s">
        <v>14</v>
      </c>
    </row>
    <row r="1303" spans="1:10">
      <c r="A1303" t="s">
        <v>1643</v>
      </c>
      <c r="B1303" t="s">
        <v>1600</v>
      </c>
      <c r="C1303" t="s">
        <v>1193</v>
      </c>
      <c r="D1303" s="1">
        <v>23.32</v>
      </c>
      <c r="E1303" s="2">
        <v>5.2</v>
      </c>
      <c r="F1303" s="2">
        <v>121.26</v>
      </c>
      <c r="G1303" t="s">
        <v>1601</v>
      </c>
      <c r="H1303">
        <f ca="1">IF(121.26&lt;&gt;121.26,0,0)</f>
        <v>0</v>
      </c>
      <c r="I1303" t="s">
        <v>14</v>
      </c>
      <c r="J1303" t="s">
        <v>14</v>
      </c>
    </row>
    <row r="1304" spans="1:10">
      <c r="A1304" t="s">
        <v>1644</v>
      </c>
      <c r="B1304" t="s">
        <v>1600</v>
      </c>
      <c r="C1304" t="s">
        <v>1645</v>
      </c>
      <c r="D1304" s="1">
        <v>23.3</v>
      </c>
      <c r="E1304" s="2">
        <v>5.45</v>
      </c>
      <c r="F1304" s="2">
        <v>126.99</v>
      </c>
      <c r="G1304" t="s">
        <v>1601</v>
      </c>
      <c r="H1304">
        <f ca="1">IF(126.99&lt;&gt;126.99,0,0)</f>
        <v>0</v>
      </c>
      <c r="I1304" t="s">
        <v>14</v>
      </c>
      <c r="J1304" t="s">
        <v>14</v>
      </c>
    </row>
    <row r="1305" spans="1:10">
      <c r="A1305" t="s">
        <v>1646</v>
      </c>
      <c r="B1305" t="s">
        <v>1600</v>
      </c>
      <c r="C1305" t="s">
        <v>1647</v>
      </c>
      <c r="D1305" s="1">
        <v>23.35</v>
      </c>
      <c r="E1305" s="2">
        <v>8.5</v>
      </c>
      <c r="F1305" s="2">
        <v>198.48</v>
      </c>
      <c r="G1305" t="s">
        <v>1601</v>
      </c>
      <c r="H1305">
        <f ca="1">IF(198.48&lt;&gt;198.48,0,0)</f>
        <v>0</v>
      </c>
      <c r="I1305" t="s">
        <v>14</v>
      </c>
      <c r="J1305" t="s">
        <v>14</v>
      </c>
    </row>
    <row r="1306" spans="1:10">
      <c r="A1306" t="s">
        <v>1648</v>
      </c>
      <c r="B1306" t="s">
        <v>1649</v>
      </c>
      <c r="C1306" t="s">
        <v>549</v>
      </c>
      <c r="D1306" s="1">
        <v>21.85</v>
      </c>
      <c r="E1306" s="2">
        <v>4.9</v>
      </c>
      <c r="F1306" s="2">
        <v>107.07</v>
      </c>
      <c r="G1306" t="s">
        <v>1650</v>
      </c>
      <c r="H1306">
        <f ca="1">IF(107.07&lt;&gt;107.07,0,0)</f>
        <v>0</v>
      </c>
      <c r="I1306" t="s">
        <v>14</v>
      </c>
      <c r="J1306" t="s">
        <v>14</v>
      </c>
    </row>
    <row r="1307" spans="1:10">
      <c r="A1307" t="s">
        <v>1651</v>
      </c>
      <c r="B1307" t="s">
        <v>1649</v>
      </c>
      <c r="C1307" t="s">
        <v>1652</v>
      </c>
      <c r="D1307" s="1">
        <v>21.64</v>
      </c>
      <c r="E1307" s="2">
        <v>3.45</v>
      </c>
      <c r="F1307" s="2">
        <v>74.66</v>
      </c>
      <c r="G1307" t="s">
        <v>1650</v>
      </c>
      <c r="H1307">
        <f ca="1">IF(74.66&lt;&gt;74.66,0,0)</f>
        <v>0</v>
      </c>
      <c r="I1307" t="s">
        <v>14</v>
      </c>
      <c r="J1307" t="s">
        <v>14</v>
      </c>
    </row>
    <row r="1308" spans="1:10">
      <c r="A1308" t="s">
        <v>1653</v>
      </c>
      <c r="B1308" t="s">
        <v>1649</v>
      </c>
      <c r="C1308" t="s">
        <v>576</v>
      </c>
      <c r="D1308" s="1">
        <v>21.64</v>
      </c>
      <c r="E1308" s="2">
        <v>5.7</v>
      </c>
      <c r="F1308" s="2">
        <v>123.35</v>
      </c>
      <c r="G1308" t="s">
        <v>1650</v>
      </c>
      <c r="H1308">
        <f ca="1">IF(123.35&lt;&gt;123.35,0,0)</f>
        <v>0</v>
      </c>
      <c r="I1308" t="s">
        <v>14</v>
      </c>
      <c r="J1308" t="s">
        <v>14</v>
      </c>
    </row>
    <row r="1309" spans="1:10">
      <c r="A1309" t="s">
        <v>1654</v>
      </c>
      <c r="B1309" t="s">
        <v>1649</v>
      </c>
      <c r="C1309" t="s">
        <v>569</v>
      </c>
      <c r="D1309" s="1">
        <v>21.49</v>
      </c>
      <c r="E1309" s="2">
        <v>3.1</v>
      </c>
      <c r="F1309" s="2">
        <v>66.62</v>
      </c>
      <c r="G1309" t="s">
        <v>1650</v>
      </c>
      <c r="H1309">
        <f ca="1">IF(66.62&lt;&gt;66.62,0,0)</f>
        <v>0</v>
      </c>
      <c r="I1309" t="s">
        <v>14</v>
      </c>
      <c r="J1309" t="s">
        <v>14</v>
      </c>
    </row>
    <row r="1310" spans="1:10">
      <c r="A1310" t="s">
        <v>1655</v>
      </c>
      <c r="B1310" t="s">
        <v>1649</v>
      </c>
      <c r="C1310" t="s">
        <v>551</v>
      </c>
      <c r="D1310" s="1">
        <v>21.6</v>
      </c>
      <c r="E1310" s="2">
        <v>5.2</v>
      </c>
      <c r="F1310" s="2">
        <v>112.32</v>
      </c>
      <c r="G1310" t="s">
        <v>1650</v>
      </c>
      <c r="H1310">
        <f ca="1">IF(112.32&lt;&gt;112.32,0,0)</f>
        <v>0</v>
      </c>
      <c r="I1310" t="s">
        <v>14</v>
      </c>
      <c r="J1310" t="s">
        <v>14</v>
      </c>
    </row>
    <row r="1311" spans="1:10">
      <c r="A1311" t="s">
        <v>1656</v>
      </c>
      <c r="B1311" t="s">
        <v>1649</v>
      </c>
      <c r="C1311" t="s">
        <v>1657</v>
      </c>
      <c r="D1311" s="1">
        <v>21.59</v>
      </c>
      <c r="E1311" s="2">
        <v>5.45</v>
      </c>
      <c r="F1311" s="2">
        <v>117.67</v>
      </c>
      <c r="G1311" t="s">
        <v>1650</v>
      </c>
      <c r="H1311">
        <f ca="1">IF(117.67&lt;&gt;117.67,0,0)</f>
        <v>0</v>
      </c>
      <c r="I1311" t="s">
        <v>14</v>
      </c>
      <c r="J1311" t="s">
        <v>14</v>
      </c>
    </row>
    <row r="1312" spans="1:10">
      <c r="A1312" t="s">
        <v>1658</v>
      </c>
      <c r="B1312" t="s">
        <v>1649</v>
      </c>
      <c r="C1312" t="s">
        <v>560</v>
      </c>
      <c r="D1312" s="1">
        <v>21.72</v>
      </c>
      <c r="E1312" s="2">
        <v>3.45</v>
      </c>
      <c r="F1312" s="2">
        <v>74.93</v>
      </c>
      <c r="G1312" t="s">
        <v>1650</v>
      </c>
      <c r="H1312">
        <f ca="1">IF(74.93&lt;&gt;74.93,0,0)</f>
        <v>0</v>
      </c>
      <c r="I1312" t="s">
        <v>14</v>
      </c>
      <c r="J1312" t="s">
        <v>14</v>
      </c>
    </row>
    <row r="1313" spans="1:10">
      <c r="A1313" t="s">
        <v>1659</v>
      </c>
      <c r="B1313" t="s">
        <v>1649</v>
      </c>
      <c r="C1313" t="s">
        <v>551</v>
      </c>
      <c r="D1313" s="1">
        <v>21.59</v>
      </c>
      <c r="E1313" s="2">
        <v>5.2</v>
      </c>
      <c r="F1313" s="2">
        <v>112.27</v>
      </c>
      <c r="G1313" t="s">
        <v>1650</v>
      </c>
      <c r="H1313">
        <f ca="1">IF(112.27&lt;&gt;112.27,0,0)</f>
        <v>0</v>
      </c>
      <c r="I1313" t="s">
        <v>14</v>
      </c>
      <c r="J1313" t="s">
        <v>14</v>
      </c>
    </row>
    <row r="1314" spans="1:10">
      <c r="A1314" t="s">
        <v>1660</v>
      </c>
      <c r="B1314" t="s">
        <v>1649</v>
      </c>
      <c r="C1314" t="s">
        <v>544</v>
      </c>
      <c r="D1314" s="1">
        <v>21.9</v>
      </c>
      <c r="E1314" s="2">
        <v>3.65</v>
      </c>
      <c r="F1314" s="2">
        <v>79.94</v>
      </c>
      <c r="G1314" t="s">
        <v>1650</v>
      </c>
      <c r="H1314">
        <f ca="1">IF(79.94&lt;&gt;79.93,0.009999999999990905,0)</f>
        <v>0</v>
      </c>
      <c r="I1314" t="s">
        <v>14</v>
      </c>
      <c r="J1314" t="s">
        <v>14</v>
      </c>
    </row>
    <row r="1315" spans="1:10">
      <c r="A1315" t="s">
        <v>1661</v>
      </c>
      <c r="B1315" t="s">
        <v>1649</v>
      </c>
      <c r="C1315" t="s">
        <v>539</v>
      </c>
      <c r="D1315" s="1">
        <v>21.94</v>
      </c>
      <c r="E1315" s="2">
        <v>3.25</v>
      </c>
      <c r="F1315" s="2">
        <v>71.31</v>
      </c>
      <c r="G1315" t="s">
        <v>1650</v>
      </c>
      <c r="H1315">
        <f ca="1">IF(71.31&lt;&gt;71.31,0,0)</f>
        <v>0</v>
      </c>
      <c r="I1315" t="s">
        <v>14</v>
      </c>
      <c r="J1315" t="s">
        <v>14</v>
      </c>
    </row>
    <row r="1316" spans="1:10">
      <c r="A1316" t="s">
        <v>1662</v>
      </c>
      <c r="B1316" t="s">
        <v>1649</v>
      </c>
      <c r="C1316" t="s">
        <v>549</v>
      </c>
      <c r="D1316" s="1">
        <v>21.93</v>
      </c>
      <c r="E1316" s="2">
        <v>4.9</v>
      </c>
      <c r="F1316" s="2">
        <v>107.46</v>
      </c>
      <c r="G1316" t="s">
        <v>1650</v>
      </c>
      <c r="H1316">
        <f ca="1">IF(107.46&lt;&gt;107.46,0,0)</f>
        <v>0</v>
      </c>
      <c r="I1316" t="s">
        <v>14</v>
      </c>
      <c r="J1316" t="s">
        <v>14</v>
      </c>
    </row>
    <row r="1317" spans="1:10">
      <c r="A1317" t="s">
        <v>1663</v>
      </c>
      <c r="B1317" t="s">
        <v>1649</v>
      </c>
      <c r="C1317" t="s">
        <v>539</v>
      </c>
      <c r="D1317" s="1">
        <v>22.03</v>
      </c>
      <c r="E1317" s="2">
        <v>3.25</v>
      </c>
      <c r="F1317" s="2">
        <v>71.6</v>
      </c>
      <c r="G1317" t="s">
        <v>1650</v>
      </c>
      <c r="H1317">
        <f ca="1">IF(71.6&lt;&gt;71.6,0,0)</f>
        <v>0</v>
      </c>
      <c r="I1317" t="s">
        <v>14</v>
      </c>
      <c r="J1317" t="s">
        <v>14</v>
      </c>
    </row>
    <row r="1318" spans="1:10">
      <c r="A1318" t="s">
        <v>1664</v>
      </c>
      <c r="B1318" t="s">
        <v>1649</v>
      </c>
      <c r="C1318" t="s">
        <v>549</v>
      </c>
      <c r="D1318" s="1">
        <v>22.01</v>
      </c>
      <c r="E1318" s="2">
        <v>4.9</v>
      </c>
      <c r="F1318" s="2">
        <v>107.85</v>
      </c>
      <c r="G1318" t="s">
        <v>1650</v>
      </c>
      <c r="H1318">
        <f ca="1">IF(107.85&lt;&gt;107.85,0,0)</f>
        <v>0</v>
      </c>
      <c r="I1318" t="s">
        <v>14</v>
      </c>
      <c r="J1318" t="s">
        <v>14</v>
      </c>
    </row>
    <row r="1319" spans="1:10">
      <c r="A1319" t="s">
        <v>1665</v>
      </c>
      <c r="B1319" t="s">
        <v>1649</v>
      </c>
      <c r="C1319" t="s">
        <v>553</v>
      </c>
      <c r="D1319" s="1">
        <v>21.89</v>
      </c>
      <c r="E1319" s="2">
        <v>3.45</v>
      </c>
      <c r="F1319" s="2">
        <v>75.52</v>
      </c>
      <c r="G1319" t="s">
        <v>1650</v>
      </c>
      <c r="H1319">
        <f ca="1">IF(75.52&lt;&gt;75.52,0,0)</f>
        <v>0</v>
      </c>
      <c r="I1319" t="s">
        <v>14</v>
      </c>
      <c r="J1319" t="s">
        <v>14</v>
      </c>
    </row>
    <row r="1320" spans="1:10">
      <c r="A1320" t="s">
        <v>1666</v>
      </c>
      <c r="B1320" t="s">
        <v>1649</v>
      </c>
      <c r="C1320" t="s">
        <v>553</v>
      </c>
      <c r="D1320" s="1">
        <v>22.07</v>
      </c>
      <c r="E1320" s="2">
        <v>3.45</v>
      </c>
      <c r="F1320" s="2">
        <v>76.14</v>
      </c>
      <c r="G1320" t="s">
        <v>1650</v>
      </c>
      <c r="H1320">
        <f ca="1">IF(76.14&lt;&gt;76.14,0,0)</f>
        <v>0</v>
      </c>
      <c r="I1320" t="s">
        <v>14</v>
      </c>
      <c r="J1320" t="s">
        <v>14</v>
      </c>
    </row>
    <row r="1321" spans="1:10">
      <c r="A1321" t="s">
        <v>1667</v>
      </c>
      <c r="B1321" t="s">
        <v>1649</v>
      </c>
      <c r="C1321" t="s">
        <v>549</v>
      </c>
      <c r="D1321" s="1">
        <v>22.04</v>
      </c>
      <c r="E1321" s="2">
        <v>4.9</v>
      </c>
      <c r="F1321" s="2">
        <v>108</v>
      </c>
      <c r="G1321" t="s">
        <v>1650</v>
      </c>
      <c r="H1321">
        <f ca="1">IF(108&lt;&gt;108,0,0)</f>
        <v>0</v>
      </c>
      <c r="I1321" t="s">
        <v>14</v>
      </c>
      <c r="J1321" t="s">
        <v>14</v>
      </c>
    </row>
    <row r="1322" spans="1:10">
      <c r="A1322" t="s">
        <v>1668</v>
      </c>
      <c r="B1322" t="s">
        <v>1649</v>
      </c>
      <c r="C1322" t="s">
        <v>1669</v>
      </c>
      <c r="D1322" s="1">
        <v>22.07</v>
      </c>
      <c r="E1322" s="2">
        <v>4.7</v>
      </c>
      <c r="F1322" s="2">
        <v>103.73</v>
      </c>
      <c r="G1322" t="s">
        <v>1650</v>
      </c>
      <c r="H1322">
        <f ca="1">IF(103.73&lt;&gt;103.73,0,0)</f>
        <v>0</v>
      </c>
      <c r="I1322" t="s">
        <v>14</v>
      </c>
      <c r="J1322" t="s">
        <v>14</v>
      </c>
    </row>
    <row r="1323" spans="1:10">
      <c r="A1323" t="s">
        <v>1670</v>
      </c>
      <c r="B1323" t="s">
        <v>1649</v>
      </c>
      <c r="C1323" t="s">
        <v>539</v>
      </c>
      <c r="D1323" s="1">
        <v>22.07</v>
      </c>
      <c r="E1323" s="2">
        <v>3.25</v>
      </c>
      <c r="F1323" s="2">
        <v>71.73</v>
      </c>
      <c r="G1323" t="s">
        <v>1650</v>
      </c>
      <c r="H1323">
        <f ca="1">IF(71.73&lt;&gt;71.73,0,0)</f>
        <v>0</v>
      </c>
      <c r="I1323" t="s">
        <v>14</v>
      </c>
      <c r="J1323" t="s">
        <v>14</v>
      </c>
    </row>
    <row r="1324" spans="1:10">
      <c r="A1324" t="s">
        <v>1671</v>
      </c>
      <c r="B1324" t="s">
        <v>1649</v>
      </c>
      <c r="C1324" t="s">
        <v>590</v>
      </c>
      <c r="D1324" s="1">
        <v>22.05</v>
      </c>
      <c r="E1324" s="2">
        <v>5.45</v>
      </c>
      <c r="F1324" s="2">
        <v>120.17</v>
      </c>
      <c r="G1324" t="s">
        <v>1650</v>
      </c>
      <c r="H1324">
        <f ca="1">IF(120.17&lt;&gt;120.17,0,0)</f>
        <v>0</v>
      </c>
      <c r="I1324" t="s">
        <v>14</v>
      </c>
      <c r="J1324" t="s">
        <v>14</v>
      </c>
    </row>
    <row r="1325" spans="1:10">
      <c r="A1325" t="s">
        <v>1672</v>
      </c>
      <c r="B1325" t="s">
        <v>1649</v>
      </c>
      <c r="C1325" t="s">
        <v>590</v>
      </c>
      <c r="D1325" s="1">
        <v>21.84</v>
      </c>
      <c r="E1325" s="2">
        <v>5.45</v>
      </c>
      <c r="F1325" s="2">
        <v>119.03</v>
      </c>
      <c r="G1325" t="s">
        <v>1650</v>
      </c>
      <c r="H1325">
        <f ca="1">IF(119.03&lt;&gt;119.03,0,0)</f>
        <v>0</v>
      </c>
      <c r="I1325" t="s">
        <v>14</v>
      </c>
      <c r="J1325" t="s">
        <v>14</v>
      </c>
    </row>
    <row r="1326" spans="1:10">
      <c r="A1326" t="s">
        <v>1673</v>
      </c>
      <c r="B1326" t="s">
        <v>1649</v>
      </c>
      <c r="C1326" t="s">
        <v>1674</v>
      </c>
      <c r="D1326" s="1">
        <v>21.96</v>
      </c>
      <c r="E1326" s="2">
        <v>3.95</v>
      </c>
      <c r="F1326" s="2">
        <v>86.74</v>
      </c>
      <c r="G1326" t="s">
        <v>1650</v>
      </c>
      <c r="H1326">
        <f ca="1">IF(86.74&lt;&gt;86.74,0,0)</f>
        <v>0</v>
      </c>
      <c r="I1326" t="s">
        <v>14</v>
      </c>
      <c r="J1326" t="s">
        <v>14</v>
      </c>
    </row>
    <row r="1327" spans="1:10">
      <c r="A1327" t="s">
        <v>1675</v>
      </c>
      <c r="B1327" t="s">
        <v>1649</v>
      </c>
      <c r="C1327" t="s">
        <v>599</v>
      </c>
      <c r="D1327" s="1">
        <v>21.92</v>
      </c>
      <c r="E1327" s="2">
        <v>5.7</v>
      </c>
      <c r="F1327" s="2">
        <v>124.94</v>
      </c>
      <c r="G1327" t="s">
        <v>1650</v>
      </c>
      <c r="H1327">
        <f ca="1">IF(124.94&lt;&gt;124.94,0,0)</f>
        <v>0</v>
      </c>
      <c r="I1327" t="s">
        <v>14</v>
      </c>
      <c r="J1327" t="s">
        <v>14</v>
      </c>
    </row>
    <row r="1328" spans="1:10">
      <c r="A1328" t="s">
        <v>1676</v>
      </c>
      <c r="B1328" t="s">
        <v>1649</v>
      </c>
      <c r="C1328" t="s">
        <v>539</v>
      </c>
      <c r="D1328" s="1">
        <v>21.9</v>
      </c>
      <c r="E1328" s="2">
        <v>3.25</v>
      </c>
      <c r="F1328" s="2">
        <v>71.18</v>
      </c>
      <c r="G1328" t="s">
        <v>1650</v>
      </c>
      <c r="H1328">
        <f ca="1">IF(71.18&lt;&gt;71.18,0,0)</f>
        <v>0</v>
      </c>
      <c r="I1328" t="s">
        <v>14</v>
      </c>
      <c r="J1328" t="s">
        <v>14</v>
      </c>
    </row>
    <row r="1329" spans="1:10">
      <c r="A1329" t="s">
        <v>1677</v>
      </c>
      <c r="B1329" t="s">
        <v>1649</v>
      </c>
      <c r="C1329" t="s">
        <v>542</v>
      </c>
      <c r="D1329" s="1">
        <v>21.91</v>
      </c>
      <c r="E1329" s="2">
        <v>4.7</v>
      </c>
      <c r="F1329" s="2">
        <v>102.98</v>
      </c>
      <c r="G1329" t="s">
        <v>1650</v>
      </c>
      <c r="H1329">
        <f ca="1">IF(102.98&lt;&gt;102.98,0,0)</f>
        <v>0</v>
      </c>
      <c r="I1329" t="s">
        <v>14</v>
      </c>
      <c r="J1329" t="s">
        <v>14</v>
      </c>
    </row>
    <row r="1330" spans="1:10">
      <c r="A1330" t="s">
        <v>1678</v>
      </c>
      <c r="B1330" t="s">
        <v>1649</v>
      </c>
      <c r="C1330" t="s">
        <v>553</v>
      </c>
      <c r="D1330" s="1">
        <v>21.83</v>
      </c>
      <c r="E1330" s="2">
        <v>3.45</v>
      </c>
      <c r="F1330" s="2">
        <v>75.31</v>
      </c>
      <c r="G1330" t="s">
        <v>1650</v>
      </c>
      <c r="H1330">
        <f ca="1">IF(75.31&lt;&gt;75.31,0,0)</f>
        <v>0</v>
      </c>
      <c r="I1330" t="s">
        <v>14</v>
      </c>
      <c r="J1330" t="s">
        <v>14</v>
      </c>
    </row>
    <row r="1331" spans="1:10">
      <c r="A1331" t="s">
        <v>1679</v>
      </c>
      <c r="B1331" t="s">
        <v>1649</v>
      </c>
      <c r="C1331" t="s">
        <v>590</v>
      </c>
      <c r="D1331" s="1">
        <v>21.88</v>
      </c>
      <c r="E1331" s="2">
        <v>5.45</v>
      </c>
      <c r="F1331" s="2">
        <v>119.25</v>
      </c>
      <c r="G1331" t="s">
        <v>1650</v>
      </c>
      <c r="H1331">
        <f ca="1">IF(119.25&lt;&gt;119.25,0,0)</f>
        <v>0</v>
      </c>
      <c r="I1331" t="s">
        <v>14</v>
      </c>
      <c r="J1331" t="s">
        <v>14</v>
      </c>
    </row>
    <row r="1332" spans="1:10">
      <c r="A1332" t="s">
        <v>1680</v>
      </c>
      <c r="B1332" t="s">
        <v>1649</v>
      </c>
      <c r="C1332" t="s">
        <v>553</v>
      </c>
      <c r="D1332" s="1">
        <v>21.87</v>
      </c>
      <c r="E1332" s="2">
        <v>3.45</v>
      </c>
      <c r="F1332" s="2">
        <v>75.45</v>
      </c>
      <c r="G1332" t="s">
        <v>1650</v>
      </c>
      <c r="H1332">
        <f ca="1">IF(75.45&lt;&gt;75.45,0,0)</f>
        <v>0</v>
      </c>
      <c r="I1332" t="s">
        <v>14</v>
      </c>
      <c r="J1332" t="s">
        <v>14</v>
      </c>
    </row>
    <row r="1333" spans="1:10">
      <c r="A1333" t="s">
        <v>1681</v>
      </c>
      <c r="B1333" t="s">
        <v>1649</v>
      </c>
      <c r="C1333" t="s">
        <v>597</v>
      </c>
      <c r="D1333" s="1">
        <v>22.01</v>
      </c>
      <c r="E1333" s="2">
        <v>7.3</v>
      </c>
      <c r="F1333" s="2">
        <v>160.67</v>
      </c>
      <c r="G1333" t="s">
        <v>1650</v>
      </c>
      <c r="H1333">
        <f ca="1">IF(160.67&lt;&gt;160.67,0,0)</f>
        <v>0</v>
      </c>
      <c r="I1333" t="s">
        <v>14</v>
      </c>
      <c r="J1333" t="s">
        <v>14</v>
      </c>
    </row>
    <row r="1334" spans="1:10">
      <c r="A1334" t="s">
        <v>1682</v>
      </c>
      <c r="B1334" t="s">
        <v>1649</v>
      </c>
      <c r="C1334" t="s">
        <v>539</v>
      </c>
      <c r="D1334" s="1">
        <v>21.99</v>
      </c>
      <c r="E1334" s="2">
        <v>3.25</v>
      </c>
      <c r="F1334" s="2">
        <v>71.47</v>
      </c>
      <c r="G1334" t="s">
        <v>1650</v>
      </c>
      <c r="H1334">
        <f ca="1">IF(71.47&lt;&gt;71.47,0,0)</f>
        <v>0</v>
      </c>
      <c r="I1334" t="s">
        <v>14</v>
      </c>
      <c r="J1334" t="s">
        <v>14</v>
      </c>
    </row>
    <row r="1335" spans="1:10">
      <c r="A1335" t="s">
        <v>1683</v>
      </c>
      <c r="B1335" t="s">
        <v>1649</v>
      </c>
      <c r="C1335" t="s">
        <v>590</v>
      </c>
      <c r="D1335" s="1">
        <v>21.85</v>
      </c>
      <c r="E1335" s="2">
        <v>5.45</v>
      </c>
      <c r="F1335" s="2">
        <v>119.08</v>
      </c>
      <c r="G1335" t="s">
        <v>1650</v>
      </c>
      <c r="H1335">
        <f ca="1">IF(119.08&lt;&gt;119.08,0,0)</f>
        <v>0</v>
      </c>
      <c r="I1335" t="s">
        <v>14</v>
      </c>
      <c r="J1335" t="s">
        <v>14</v>
      </c>
    </row>
    <row r="1336" spans="1:10">
      <c r="A1336" t="s">
        <v>1684</v>
      </c>
      <c r="B1336" t="s">
        <v>1649</v>
      </c>
      <c r="C1336" t="s">
        <v>1685</v>
      </c>
      <c r="D1336" s="1">
        <v>21.93</v>
      </c>
      <c r="E1336" s="2">
        <v>3.95</v>
      </c>
      <c r="F1336" s="2">
        <v>86.62</v>
      </c>
      <c r="G1336" t="s">
        <v>1650</v>
      </c>
      <c r="H1336">
        <f ca="1">IF(86.62&lt;&gt;86.62,0,0)</f>
        <v>0</v>
      </c>
      <c r="I1336" t="s">
        <v>14</v>
      </c>
      <c r="J1336" t="s">
        <v>14</v>
      </c>
    </row>
    <row r="1337" spans="1:10">
      <c r="A1337" t="s">
        <v>1686</v>
      </c>
      <c r="B1337" t="s">
        <v>1649</v>
      </c>
      <c r="C1337" t="s">
        <v>590</v>
      </c>
      <c r="D1337" s="1">
        <v>21.82</v>
      </c>
      <c r="E1337" s="2">
        <v>5.45</v>
      </c>
      <c r="F1337" s="2">
        <v>118.92</v>
      </c>
      <c r="G1337" t="s">
        <v>1650</v>
      </c>
      <c r="H1337">
        <f ca="1">IF(118.92&lt;&gt;118.92,0,0)</f>
        <v>0</v>
      </c>
      <c r="I1337" t="s">
        <v>14</v>
      </c>
      <c r="J1337" t="s">
        <v>14</v>
      </c>
    </row>
    <row r="1338" spans="1:10">
      <c r="A1338" t="s">
        <v>1687</v>
      </c>
      <c r="B1338" t="s">
        <v>1649</v>
      </c>
      <c r="C1338" t="s">
        <v>539</v>
      </c>
      <c r="D1338" s="1">
        <v>21.88</v>
      </c>
      <c r="E1338" s="2">
        <v>3.25</v>
      </c>
      <c r="F1338" s="2">
        <v>71.11</v>
      </c>
      <c r="G1338" t="s">
        <v>1650</v>
      </c>
      <c r="H1338">
        <f ca="1">IF(71.11&lt;&gt;71.11,0,0)</f>
        <v>0</v>
      </c>
      <c r="I1338" t="s">
        <v>14</v>
      </c>
      <c r="J1338" t="s">
        <v>14</v>
      </c>
    </row>
    <row r="1339" spans="1:10">
      <c r="A1339" t="s">
        <v>1688</v>
      </c>
      <c r="B1339" t="s">
        <v>1649</v>
      </c>
      <c r="C1339" t="s">
        <v>562</v>
      </c>
      <c r="D1339" s="1">
        <v>21.95</v>
      </c>
      <c r="E1339" s="2">
        <v>7.3</v>
      </c>
      <c r="F1339" s="2">
        <v>160.24</v>
      </c>
      <c r="G1339" t="s">
        <v>1650</v>
      </c>
      <c r="H1339">
        <f ca="1">IF(160.24&lt;&gt;160.23,0.010000000000019327,0)</f>
        <v>0</v>
      </c>
      <c r="I1339" t="s">
        <v>14</v>
      </c>
      <c r="J1339" t="s">
        <v>14</v>
      </c>
    </row>
    <row r="1340" spans="1:10">
      <c r="A1340" t="s">
        <v>1689</v>
      </c>
      <c r="B1340" t="s">
        <v>1649</v>
      </c>
      <c r="C1340" t="s">
        <v>553</v>
      </c>
      <c r="D1340" s="1">
        <v>21.87</v>
      </c>
      <c r="E1340" s="2">
        <v>3.45</v>
      </c>
      <c r="F1340" s="2">
        <v>75.45</v>
      </c>
      <c r="G1340" t="s">
        <v>1650</v>
      </c>
      <c r="H1340">
        <f ca="1">IF(75.45&lt;&gt;75.45,0,0)</f>
        <v>0</v>
      </c>
      <c r="I1340" t="s">
        <v>14</v>
      </c>
      <c r="J1340" t="s">
        <v>14</v>
      </c>
    </row>
    <row r="1341" spans="1:10">
      <c r="A1341" t="s">
        <v>1690</v>
      </c>
      <c r="B1341" t="s">
        <v>1649</v>
      </c>
      <c r="C1341" t="s">
        <v>599</v>
      </c>
      <c r="D1341" s="1">
        <v>21.93</v>
      </c>
      <c r="E1341" s="2">
        <v>5.7</v>
      </c>
      <c r="F1341" s="2">
        <v>125</v>
      </c>
      <c r="G1341" t="s">
        <v>1650</v>
      </c>
      <c r="H1341">
        <f ca="1">IF(125&lt;&gt;125,0,0)</f>
        <v>0</v>
      </c>
      <c r="I1341" t="s">
        <v>14</v>
      </c>
      <c r="J1341" t="s">
        <v>14</v>
      </c>
    </row>
    <row r="1342" spans="1:10">
      <c r="A1342" t="s">
        <v>1691</v>
      </c>
      <c r="B1342" t="s">
        <v>1649</v>
      </c>
      <c r="C1342" t="s">
        <v>1652</v>
      </c>
      <c r="D1342" s="1">
        <v>21.8</v>
      </c>
      <c r="E1342" s="2">
        <v>3.45</v>
      </c>
      <c r="F1342" s="2">
        <v>75.21</v>
      </c>
      <c r="G1342" t="s">
        <v>1650</v>
      </c>
      <c r="H1342">
        <f ca="1">IF(75.21&lt;&gt;75.21,0,0)</f>
        <v>0</v>
      </c>
      <c r="I1342" t="s">
        <v>14</v>
      </c>
      <c r="J1342" t="s">
        <v>14</v>
      </c>
    </row>
    <row r="1343" spans="1:10">
      <c r="A1343" t="s">
        <v>1692</v>
      </c>
      <c r="B1343" t="s">
        <v>1693</v>
      </c>
      <c r="C1343" t="s">
        <v>467</v>
      </c>
      <c r="D1343" s="1">
        <v>18.28</v>
      </c>
      <c r="E1343" s="2">
        <v>5.45</v>
      </c>
      <c r="F1343" s="2">
        <v>99.63</v>
      </c>
      <c r="G1343" t="s">
        <v>1694</v>
      </c>
      <c r="H1343">
        <f ca="1">IF(99.63&lt;&gt;99.63,0,0)</f>
        <v>0</v>
      </c>
      <c r="I1343" t="s">
        <v>14</v>
      </c>
      <c r="J1343" t="s">
        <v>14</v>
      </c>
    </row>
    <row r="1344" spans="1:10">
      <c r="A1344" t="s">
        <v>1695</v>
      </c>
      <c r="B1344" t="s">
        <v>1693</v>
      </c>
      <c r="C1344" t="s">
        <v>1696</v>
      </c>
      <c r="D1344" s="1">
        <v>18.28</v>
      </c>
      <c r="E1344" s="2">
        <v>5.2</v>
      </c>
      <c r="F1344" s="2">
        <v>95.06</v>
      </c>
      <c r="G1344" t="s">
        <v>1694</v>
      </c>
      <c r="H1344">
        <f ca="1">IF(95.06&lt;&gt;95.06,0,0)</f>
        <v>0</v>
      </c>
      <c r="I1344" t="s">
        <v>14</v>
      </c>
      <c r="J1344" t="s">
        <v>14</v>
      </c>
    </row>
    <row r="1345" spans="1:10">
      <c r="A1345" t="s">
        <v>1697</v>
      </c>
      <c r="B1345" t="s">
        <v>1693</v>
      </c>
      <c r="C1345" t="s">
        <v>399</v>
      </c>
      <c r="D1345" s="1">
        <v>18.25</v>
      </c>
      <c r="E1345" s="2">
        <v>4.7</v>
      </c>
      <c r="F1345" s="2">
        <v>85.78</v>
      </c>
      <c r="G1345" t="s">
        <v>1694</v>
      </c>
      <c r="H1345">
        <f ca="1">IF(85.78&lt;&gt;85.78,0,0)</f>
        <v>0</v>
      </c>
      <c r="I1345" t="s">
        <v>14</v>
      </c>
      <c r="J1345" t="s">
        <v>14</v>
      </c>
    </row>
    <row r="1346" spans="1:10">
      <c r="A1346" t="s">
        <v>1698</v>
      </c>
      <c r="B1346" t="s">
        <v>1693</v>
      </c>
      <c r="C1346" t="s">
        <v>483</v>
      </c>
      <c r="D1346" s="1">
        <v>18.35</v>
      </c>
      <c r="E1346" s="2">
        <v>4.15</v>
      </c>
      <c r="F1346" s="2">
        <v>76.15</v>
      </c>
      <c r="G1346" t="s">
        <v>1694</v>
      </c>
      <c r="H1346">
        <f ca="1">IF(76.15&lt;&gt;76.15,0,0)</f>
        <v>0</v>
      </c>
      <c r="I1346" t="s">
        <v>14</v>
      </c>
      <c r="J1346" t="s">
        <v>14</v>
      </c>
    </row>
    <row r="1347" spans="1:10">
      <c r="A1347" t="s">
        <v>1699</v>
      </c>
      <c r="B1347" t="s">
        <v>1693</v>
      </c>
      <c r="C1347" t="s">
        <v>483</v>
      </c>
      <c r="D1347" s="1">
        <v>18.32</v>
      </c>
      <c r="E1347" s="2">
        <v>4.15</v>
      </c>
      <c r="F1347" s="2">
        <v>76.03</v>
      </c>
      <c r="G1347" t="s">
        <v>1694</v>
      </c>
      <c r="H1347">
        <f ca="1">IF(76.03&lt;&gt;76.03,0,0)</f>
        <v>0</v>
      </c>
      <c r="I1347" t="s">
        <v>14</v>
      </c>
      <c r="J1347" t="s">
        <v>14</v>
      </c>
    </row>
    <row r="1348" spans="1:10">
      <c r="A1348" t="s">
        <v>1700</v>
      </c>
      <c r="B1348" t="s">
        <v>1693</v>
      </c>
      <c r="C1348" t="s">
        <v>399</v>
      </c>
      <c r="D1348" s="1">
        <v>18.36</v>
      </c>
      <c r="E1348" s="2">
        <v>4.7</v>
      </c>
      <c r="F1348" s="2">
        <v>86.29</v>
      </c>
      <c r="G1348" t="s">
        <v>1694</v>
      </c>
      <c r="H1348">
        <f ca="1">IF(86.29&lt;&gt;86.29,0,0)</f>
        <v>0</v>
      </c>
      <c r="I1348" t="s">
        <v>14</v>
      </c>
      <c r="J1348" t="s">
        <v>14</v>
      </c>
    </row>
    <row r="1349" spans="1:10">
      <c r="A1349" t="s">
        <v>1701</v>
      </c>
      <c r="B1349" t="s">
        <v>1693</v>
      </c>
      <c r="C1349" t="s">
        <v>679</v>
      </c>
      <c r="D1349" s="1">
        <v>18.51</v>
      </c>
      <c r="E1349" s="2">
        <v>4.7</v>
      </c>
      <c r="F1349" s="2">
        <v>87</v>
      </c>
      <c r="G1349" t="s">
        <v>1694</v>
      </c>
      <c r="H1349">
        <f ca="1">IF(87&lt;&gt;87,0,0)</f>
        <v>0</v>
      </c>
      <c r="I1349" t="s">
        <v>14</v>
      </c>
      <c r="J1349" t="s">
        <v>14</v>
      </c>
    </row>
    <row r="1350" spans="1:10">
      <c r="A1350" t="s">
        <v>1702</v>
      </c>
      <c r="B1350" t="s">
        <v>1693</v>
      </c>
      <c r="C1350" t="s">
        <v>399</v>
      </c>
      <c r="D1350" s="1">
        <v>18.49</v>
      </c>
      <c r="E1350" s="2">
        <v>4.7</v>
      </c>
      <c r="F1350" s="2">
        <v>86.9</v>
      </c>
      <c r="G1350" t="s">
        <v>1694</v>
      </c>
      <c r="H1350">
        <f ca="1">IF(86.9&lt;&gt;86.9,0,0)</f>
        <v>0</v>
      </c>
      <c r="I1350" t="s">
        <v>14</v>
      </c>
      <c r="J1350" t="s">
        <v>14</v>
      </c>
    </row>
    <row r="1351" spans="1:10">
      <c r="A1351" t="s">
        <v>1703</v>
      </c>
      <c r="B1351" t="s">
        <v>1693</v>
      </c>
      <c r="C1351" t="s">
        <v>478</v>
      </c>
      <c r="D1351" s="1">
        <v>18.49</v>
      </c>
      <c r="E1351" s="2">
        <v>4.7</v>
      </c>
      <c r="F1351" s="2">
        <v>86.9</v>
      </c>
      <c r="G1351" t="s">
        <v>1694</v>
      </c>
      <c r="H1351">
        <f ca="1">IF(86.9&lt;&gt;86.9,0,0)</f>
        <v>0</v>
      </c>
      <c r="I1351" t="s">
        <v>14</v>
      </c>
      <c r="J1351" t="s">
        <v>14</v>
      </c>
    </row>
    <row r="1352" spans="1:10">
      <c r="A1352" t="s">
        <v>1704</v>
      </c>
      <c r="B1352" t="s">
        <v>1693</v>
      </c>
      <c r="C1352" t="s">
        <v>483</v>
      </c>
      <c r="D1352" s="1">
        <v>18.44</v>
      </c>
      <c r="E1352" s="2">
        <v>4.15</v>
      </c>
      <c r="F1352" s="2">
        <v>76.53</v>
      </c>
      <c r="G1352" t="s">
        <v>1694</v>
      </c>
      <c r="H1352">
        <f ca="1">IF(76.53&lt;&gt;76.53,0,0)</f>
        <v>0</v>
      </c>
      <c r="I1352" t="s">
        <v>14</v>
      </c>
      <c r="J1352" t="s">
        <v>14</v>
      </c>
    </row>
    <row r="1353" spans="1:10">
      <c r="A1353" t="s">
        <v>1705</v>
      </c>
      <c r="B1353" t="s">
        <v>1693</v>
      </c>
      <c r="C1353" t="s">
        <v>396</v>
      </c>
      <c r="D1353" s="1">
        <v>18.52</v>
      </c>
      <c r="E1353" s="2">
        <v>5.2</v>
      </c>
      <c r="F1353" s="2">
        <v>96.3</v>
      </c>
      <c r="G1353" t="s">
        <v>1694</v>
      </c>
      <c r="H1353">
        <f ca="1">IF(96.3&lt;&gt;96.3,0,0)</f>
        <v>0</v>
      </c>
      <c r="I1353" t="s">
        <v>14</v>
      </c>
      <c r="J1353" t="s">
        <v>14</v>
      </c>
    </row>
    <row r="1354" spans="1:10">
      <c r="A1354" t="s">
        <v>1706</v>
      </c>
      <c r="B1354" t="s">
        <v>1693</v>
      </c>
      <c r="C1354" t="s">
        <v>415</v>
      </c>
      <c r="D1354" s="1">
        <v>20.03</v>
      </c>
      <c r="E1354" s="2">
        <v>3.95</v>
      </c>
      <c r="F1354" s="2">
        <v>79.12</v>
      </c>
      <c r="G1354" t="s">
        <v>1694</v>
      </c>
      <c r="H1354">
        <f ca="1">IF(79.12&lt;&gt;79.12,0,0)</f>
        <v>0</v>
      </c>
      <c r="I1354" t="s">
        <v>14</v>
      </c>
      <c r="J1354" t="s">
        <v>14</v>
      </c>
    </row>
    <row r="1355" spans="1:10">
      <c r="A1355" t="s">
        <v>1707</v>
      </c>
      <c r="B1355" t="s">
        <v>1693</v>
      </c>
      <c r="C1355" t="s">
        <v>437</v>
      </c>
      <c r="D1355" s="1">
        <v>20.07</v>
      </c>
      <c r="E1355" s="2">
        <v>4.3</v>
      </c>
      <c r="F1355" s="2">
        <v>86.3</v>
      </c>
      <c r="G1355" t="s">
        <v>1694</v>
      </c>
      <c r="H1355">
        <f ca="1">IF(86.3&lt;&gt;86.3,0,0)</f>
        <v>0</v>
      </c>
      <c r="I1355" t="s">
        <v>14</v>
      </c>
      <c r="J1355" t="s">
        <v>14</v>
      </c>
    </row>
    <row r="1356" spans="1:10">
      <c r="A1356" t="s">
        <v>1708</v>
      </c>
      <c r="B1356" t="s">
        <v>1693</v>
      </c>
      <c r="C1356" t="s">
        <v>411</v>
      </c>
      <c r="D1356" s="1">
        <v>19.97</v>
      </c>
      <c r="E1356" s="2">
        <v>4.3</v>
      </c>
      <c r="F1356" s="2">
        <v>85.87</v>
      </c>
      <c r="G1356" t="s">
        <v>1694</v>
      </c>
      <c r="H1356">
        <f ca="1">IF(85.87&lt;&gt;85.87,0,0)</f>
        <v>0</v>
      </c>
      <c r="I1356" t="s">
        <v>14</v>
      </c>
      <c r="J1356" t="s">
        <v>14</v>
      </c>
    </row>
    <row r="1357" spans="1:10">
      <c r="A1357" t="s">
        <v>1709</v>
      </c>
      <c r="B1357" t="s">
        <v>1693</v>
      </c>
      <c r="C1357" t="s">
        <v>411</v>
      </c>
      <c r="D1357" s="1">
        <v>20</v>
      </c>
      <c r="E1357" s="2">
        <v>4.3</v>
      </c>
      <c r="F1357" s="2">
        <v>86</v>
      </c>
      <c r="G1357" t="s">
        <v>1694</v>
      </c>
      <c r="H1357">
        <f ca="1">IF(86&lt;&gt;86,0,0)</f>
        <v>0</v>
      </c>
      <c r="I1357" t="s">
        <v>14</v>
      </c>
      <c r="J1357" t="s">
        <v>14</v>
      </c>
    </row>
    <row r="1358" spans="1:10">
      <c r="A1358" t="s">
        <v>1710</v>
      </c>
      <c r="B1358" t="s">
        <v>1693</v>
      </c>
      <c r="C1358" t="s">
        <v>529</v>
      </c>
      <c r="D1358" s="1">
        <v>19.97</v>
      </c>
      <c r="E1358" s="2">
        <v>5.95</v>
      </c>
      <c r="F1358" s="2">
        <v>118.82</v>
      </c>
      <c r="G1358" t="s">
        <v>1694</v>
      </c>
      <c r="H1358">
        <f ca="1">IF(118.82&lt;&gt;118.82,0,0)</f>
        <v>0</v>
      </c>
      <c r="I1358" t="s">
        <v>14</v>
      </c>
      <c r="J1358" t="s">
        <v>14</v>
      </c>
    </row>
    <row r="1359" spans="1:10">
      <c r="A1359" t="s">
        <v>1711</v>
      </c>
      <c r="B1359" t="s">
        <v>1693</v>
      </c>
      <c r="C1359" t="s">
        <v>423</v>
      </c>
      <c r="D1359" s="1">
        <v>20.09</v>
      </c>
      <c r="E1359" s="2">
        <v>3.1</v>
      </c>
      <c r="F1359" s="2">
        <v>62.28</v>
      </c>
      <c r="G1359" t="s">
        <v>1694</v>
      </c>
      <c r="H1359">
        <f ca="1">IF(62.28&lt;&gt;62.28,0,0)</f>
        <v>0</v>
      </c>
      <c r="I1359" t="s">
        <v>14</v>
      </c>
      <c r="J1359" t="s">
        <v>14</v>
      </c>
    </row>
    <row r="1360" spans="1:10">
      <c r="A1360" t="s">
        <v>1712</v>
      </c>
      <c r="B1360" t="s">
        <v>1693</v>
      </c>
      <c r="C1360" t="s">
        <v>403</v>
      </c>
      <c r="D1360" s="1">
        <v>19.99</v>
      </c>
      <c r="E1360" s="2">
        <v>3.95</v>
      </c>
      <c r="F1360" s="2">
        <v>78.96</v>
      </c>
      <c r="G1360" t="s">
        <v>1694</v>
      </c>
      <c r="H1360">
        <f ca="1">IF(78.96&lt;&gt;78.96,0,0)</f>
        <v>0</v>
      </c>
      <c r="I1360" t="s">
        <v>14</v>
      </c>
      <c r="J1360" t="s">
        <v>14</v>
      </c>
    </row>
    <row r="1361" spans="1:10">
      <c r="A1361" t="s">
        <v>1713</v>
      </c>
      <c r="B1361" t="s">
        <v>1693</v>
      </c>
      <c r="C1361" t="s">
        <v>415</v>
      </c>
      <c r="D1361" s="1">
        <v>20.03</v>
      </c>
      <c r="E1361" s="2">
        <v>3.95</v>
      </c>
      <c r="F1361" s="2">
        <v>79.12</v>
      </c>
      <c r="G1361" t="s">
        <v>1694</v>
      </c>
      <c r="H1361">
        <f ca="1">IF(79.12&lt;&gt;79.12,0,0)</f>
        <v>0</v>
      </c>
      <c r="I1361" t="s">
        <v>14</v>
      </c>
      <c r="J1361" t="s">
        <v>14</v>
      </c>
    </row>
    <row r="1362" spans="1:10">
      <c r="A1362" t="s">
        <v>1714</v>
      </c>
      <c r="B1362" t="s">
        <v>1693</v>
      </c>
      <c r="C1362" t="s">
        <v>411</v>
      </c>
      <c r="D1362" s="1">
        <v>20.03</v>
      </c>
      <c r="E1362" s="2">
        <v>4.3</v>
      </c>
      <c r="F1362" s="2">
        <v>86.13</v>
      </c>
      <c r="G1362" t="s">
        <v>1694</v>
      </c>
      <c r="H1362">
        <f ca="1">IF(86.13&lt;&gt;86.13,0,0)</f>
        <v>0</v>
      </c>
      <c r="I1362" t="s">
        <v>14</v>
      </c>
      <c r="J1362" t="s">
        <v>14</v>
      </c>
    </row>
    <row r="1363" spans="1:10">
      <c r="A1363" t="s">
        <v>1715</v>
      </c>
      <c r="B1363" t="s">
        <v>1693</v>
      </c>
      <c r="C1363" t="s">
        <v>406</v>
      </c>
      <c r="D1363" s="1">
        <v>19.98</v>
      </c>
      <c r="E1363" s="2">
        <v>4.3</v>
      </c>
      <c r="F1363" s="2">
        <v>85.91</v>
      </c>
      <c r="G1363" t="s">
        <v>1694</v>
      </c>
      <c r="H1363">
        <f ca="1">IF(85.91&lt;&gt;85.91,0,0)</f>
        <v>0</v>
      </c>
      <c r="I1363" t="s">
        <v>14</v>
      </c>
      <c r="J1363" t="s">
        <v>14</v>
      </c>
    </row>
    <row r="1364" spans="1:10">
      <c r="A1364" t="s">
        <v>1716</v>
      </c>
      <c r="B1364" t="s">
        <v>1693</v>
      </c>
      <c r="C1364" t="s">
        <v>429</v>
      </c>
      <c r="D1364" s="1">
        <v>19.99</v>
      </c>
      <c r="E1364" s="2">
        <v>3.45</v>
      </c>
      <c r="F1364" s="2">
        <v>68.97</v>
      </c>
      <c r="G1364" t="s">
        <v>1694</v>
      </c>
      <c r="H1364">
        <f ca="1">IF(68.97&lt;&gt;68.97,0,0)</f>
        <v>0</v>
      </c>
      <c r="I1364" t="s">
        <v>14</v>
      </c>
      <c r="J1364" t="s">
        <v>14</v>
      </c>
    </row>
    <row r="1365" spans="1:10">
      <c r="A1365" t="s">
        <v>1717</v>
      </c>
      <c r="B1365" t="s">
        <v>1693</v>
      </c>
      <c r="C1365" t="s">
        <v>761</v>
      </c>
      <c r="D1365" s="1">
        <v>20.02</v>
      </c>
      <c r="E1365" s="2">
        <v>4.15</v>
      </c>
      <c r="F1365" s="2">
        <v>83.08</v>
      </c>
      <c r="G1365" t="s">
        <v>1694</v>
      </c>
      <c r="H1365">
        <f ca="1">IF(83.08&lt;&gt;83.08,0,0)</f>
        <v>0</v>
      </c>
      <c r="I1365" t="s">
        <v>14</v>
      </c>
      <c r="J1365" t="s">
        <v>14</v>
      </c>
    </row>
    <row r="1366" spans="1:10">
      <c r="A1366" t="s">
        <v>1718</v>
      </c>
      <c r="B1366" t="s">
        <v>1693</v>
      </c>
      <c r="C1366" t="s">
        <v>423</v>
      </c>
      <c r="D1366" s="1">
        <v>20.07</v>
      </c>
      <c r="E1366" s="2">
        <v>3.1</v>
      </c>
      <c r="F1366" s="2">
        <v>62.22</v>
      </c>
      <c r="G1366" t="s">
        <v>1694</v>
      </c>
      <c r="H1366">
        <f ca="1">IF(62.22&lt;&gt;62.22,0,0)</f>
        <v>0</v>
      </c>
      <c r="I1366" t="s">
        <v>14</v>
      </c>
      <c r="J1366" t="s">
        <v>14</v>
      </c>
    </row>
    <row r="1367" spans="1:10">
      <c r="A1367" t="s">
        <v>1719</v>
      </c>
      <c r="B1367" t="s">
        <v>1693</v>
      </c>
      <c r="C1367" t="s">
        <v>411</v>
      </c>
      <c r="D1367" s="1">
        <v>20.09</v>
      </c>
      <c r="E1367" s="2">
        <v>4.3</v>
      </c>
      <c r="F1367" s="2">
        <v>86.39</v>
      </c>
      <c r="G1367" t="s">
        <v>1694</v>
      </c>
      <c r="H1367">
        <f ca="1">IF(86.39&lt;&gt;86.39,0,0)</f>
        <v>0</v>
      </c>
      <c r="I1367" t="s">
        <v>14</v>
      </c>
      <c r="J1367" t="s">
        <v>14</v>
      </c>
    </row>
    <row r="1368" spans="1:10">
      <c r="A1368" t="s">
        <v>1720</v>
      </c>
      <c r="B1368" t="s">
        <v>1693</v>
      </c>
      <c r="C1368" t="s">
        <v>494</v>
      </c>
      <c r="D1368" s="1">
        <v>20.07</v>
      </c>
      <c r="E1368" s="2">
        <v>4.15</v>
      </c>
      <c r="F1368" s="2">
        <v>83.29</v>
      </c>
      <c r="G1368" t="s">
        <v>1694</v>
      </c>
      <c r="H1368">
        <f ca="1">IF(83.29&lt;&gt;83.29,0,0)</f>
        <v>0</v>
      </c>
      <c r="I1368" t="s">
        <v>14</v>
      </c>
      <c r="J1368" t="s">
        <v>14</v>
      </c>
    </row>
    <row r="1369" spans="1:10">
      <c r="A1369" t="s">
        <v>1721</v>
      </c>
      <c r="B1369" t="s">
        <v>1693</v>
      </c>
      <c r="C1369" t="s">
        <v>423</v>
      </c>
      <c r="D1369" s="1">
        <v>20.06</v>
      </c>
      <c r="E1369" s="2">
        <v>3.1</v>
      </c>
      <c r="F1369" s="2">
        <v>62.19</v>
      </c>
      <c r="G1369" t="s">
        <v>1694</v>
      </c>
      <c r="H1369">
        <f ca="1">IF(62.19&lt;&gt;62.19,0,0)</f>
        <v>0</v>
      </c>
      <c r="I1369" t="s">
        <v>14</v>
      </c>
      <c r="J1369" t="s">
        <v>14</v>
      </c>
    </row>
    <row r="1370" spans="1:10">
      <c r="A1370" t="s">
        <v>1722</v>
      </c>
      <c r="B1370" t="s">
        <v>1693</v>
      </c>
      <c r="C1370" t="s">
        <v>411</v>
      </c>
      <c r="D1370" s="1">
        <v>20.05</v>
      </c>
      <c r="E1370" s="2">
        <v>4.3</v>
      </c>
      <c r="F1370" s="2">
        <v>86.22</v>
      </c>
      <c r="G1370" t="s">
        <v>1694</v>
      </c>
      <c r="H1370">
        <f ca="1">IF(86.22&lt;&gt;86.22,0,0)</f>
        <v>0</v>
      </c>
      <c r="I1370" t="s">
        <v>14</v>
      </c>
      <c r="J1370" t="s">
        <v>14</v>
      </c>
    </row>
    <row r="1371" spans="1:10">
      <c r="A1371" t="s">
        <v>1723</v>
      </c>
      <c r="B1371" t="s">
        <v>1724</v>
      </c>
      <c r="C1371" t="s">
        <v>617</v>
      </c>
      <c r="D1371" s="1">
        <v>18.59</v>
      </c>
      <c r="E1371" s="2">
        <v>3.95</v>
      </c>
      <c r="F1371" s="2">
        <v>73.43</v>
      </c>
      <c r="G1371" t="s">
        <v>1725</v>
      </c>
      <c r="H1371">
        <f ca="1">IF(73.43&lt;&gt;73.43,0,0)</f>
        <v>0</v>
      </c>
      <c r="I1371" t="s">
        <v>14</v>
      </c>
      <c r="J1371" t="s">
        <v>14</v>
      </c>
    </row>
    <row r="1372" spans="1:10">
      <c r="A1372" t="s">
        <v>1726</v>
      </c>
      <c r="B1372" t="s">
        <v>1724</v>
      </c>
      <c r="C1372" t="s">
        <v>679</v>
      </c>
      <c r="D1372" s="1">
        <v>18.54</v>
      </c>
      <c r="E1372" s="2">
        <v>4.7</v>
      </c>
      <c r="F1372" s="2">
        <v>87.14</v>
      </c>
      <c r="G1372" t="s">
        <v>1725</v>
      </c>
      <c r="H1372">
        <f ca="1">IF(87.14&lt;&gt;87.14,0,0)</f>
        <v>0</v>
      </c>
      <c r="I1372" t="s">
        <v>14</v>
      </c>
      <c r="J1372" t="s">
        <v>14</v>
      </c>
    </row>
    <row r="1373" spans="1:10">
      <c r="A1373" t="s">
        <v>1727</v>
      </c>
      <c r="B1373" t="s">
        <v>1724</v>
      </c>
      <c r="C1373" t="s">
        <v>399</v>
      </c>
      <c r="D1373" s="1">
        <v>18.62</v>
      </c>
      <c r="E1373" s="2">
        <v>4.7</v>
      </c>
      <c r="F1373" s="2">
        <v>87.51</v>
      </c>
      <c r="G1373" t="s">
        <v>1725</v>
      </c>
      <c r="H1373">
        <f ca="1">IF(87.51&lt;&gt;87.51,0,0)</f>
        <v>0</v>
      </c>
      <c r="I1373" t="s">
        <v>14</v>
      </c>
      <c r="J1373" t="s">
        <v>14</v>
      </c>
    </row>
    <row r="1374" spans="1:10">
      <c r="A1374" t="s">
        <v>1728</v>
      </c>
      <c r="B1374" t="s">
        <v>1724</v>
      </c>
      <c r="C1374" t="s">
        <v>399</v>
      </c>
      <c r="D1374" s="1">
        <v>18.54</v>
      </c>
      <c r="E1374" s="2">
        <v>4.7</v>
      </c>
      <c r="F1374" s="2">
        <v>87.14</v>
      </c>
      <c r="G1374" t="s">
        <v>1725</v>
      </c>
      <c r="H1374">
        <f ca="1">IF(87.14&lt;&gt;87.14,0,0)</f>
        <v>0</v>
      </c>
      <c r="I1374" t="s">
        <v>14</v>
      </c>
      <c r="J1374" t="s">
        <v>14</v>
      </c>
    </row>
    <row r="1375" spans="1:10">
      <c r="A1375" t="s">
        <v>1729</v>
      </c>
      <c r="B1375" t="s">
        <v>1724</v>
      </c>
      <c r="C1375" t="s">
        <v>399</v>
      </c>
      <c r="D1375" s="1">
        <v>18.54</v>
      </c>
      <c r="E1375" s="2">
        <v>4.7</v>
      </c>
      <c r="F1375" s="2">
        <v>87.14</v>
      </c>
      <c r="G1375" t="s">
        <v>1725</v>
      </c>
      <c r="H1375">
        <f ca="1">IF(87.14&lt;&gt;87.14,0,0)</f>
        <v>0</v>
      </c>
      <c r="I1375" t="s">
        <v>14</v>
      </c>
      <c r="J1375" t="s">
        <v>14</v>
      </c>
    </row>
    <row r="1376" spans="1:10">
      <c r="A1376" t="s">
        <v>1730</v>
      </c>
      <c r="B1376" t="s">
        <v>1724</v>
      </c>
      <c r="C1376" t="s">
        <v>483</v>
      </c>
      <c r="D1376" s="1">
        <v>18.6</v>
      </c>
      <c r="E1376" s="2">
        <v>4.15</v>
      </c>
      <c r="F1376" s="2">
        <v>77.19</v>
      </c>
      <c r="G1376" t="s">
        <v>1725</v>
      </c>
      <c r="H1376">
        <f ca="1">IF(77.19&lt;&gt;77.19,0,0)</f>
        <v>0</v>
      </c>
      <c r="I1376" t="s">
        <v>14</v>
      </c>
      <c r="J1376" t="s">
        <v>14</v>
      </c>
    </row>
    <row r="1377" spans="1:10">
      <c r="A1377" t="s">
        <v>1731</v>
      </c>
      <c r="B1377" t="s">
        <v>1724</v>
      </c>
      <c r="C1377" t="s">
        <v>399</v>
      </c>
      <c r="D1377" s="1">
        <v>18.6</v>
      </c>
      <c r="E1377" s="2">
        <v>4.7</v>
      </c>
      <c r="F1377" s="2">
        <v>87.42</v>
      </c>
      <c r="G1377" t="s">
        <v>1725</v>
      </c>
      <c r="H1377">
        <f ca="1">IF(87.42&lt;&gt;87.42,0,0)</f>
        <v>0</v>
      </c>
      <c r="I1377" t="s">
        <v>14</v>
      </c>
      <c r="J1377" t="s">
        <v>14</v>
      </c>
    </row>
    <row r="1378" spans="1:10">
      <c r="A1378" t="s">
        <v>1732</v>
      </c>
      <c r="B1378" t="s">
        <v>1724</v>
      </c>
      <c r="C1378" t="s">
        <v>478</v>
      </c>
      <c r="D1378" s="1">
        <v>18.65</v>
      </c>
      <c r="E1378" s="2">
        <v>4.7</v>
      </c>
      <c r="F1378" s="2">
        <v>87.66</v>
      </c>
      <c r="G1378" t="s">
        <v>1725</v>
      </c>
      <c r="H1378">
        <f ca="1">IF(87.66&lt;&gt;87.66,0,0)</f>
        <v>0</v>
      </c>
      <c r="I1378" t="s">
        <v>14</v>
      </c>
      <c r="J1378" t="s">
        <v>14</v>
      </c>
    </row>
    <row r="1379" spans="1:10">
      <c r="A1379" t="s">
        <v>1733</v>
      </c>
      <c r="B1379" t="s">
        <v>1724</v>
      </c>
      <c r="C1379" t="s">
        <v>478</v>
      </c>
      <c r="D1379" s="1">
        <v>18.65</v>
      </c>
      <c r="E1379" s="2">
        <v>4.7</v>
      </c>
      <c r="F1379" s="2">
        <v>87.66</v>
      </c>
      <c r="G1379" t="s">
        <v>1725</v>
      </c>
      <c r="H1379">
        <f ca="1">IF(87.66&lt;&gt;87.66,0,0)</f>
        <v>0</v>
      </c>
      <c r="I1379" t="s">
        <v>14</v>
      </c>
      <c r="J1379" t="s">
        <v>14</v>
      </c>
    </row>
    <row r="1380" spans="1:10">
      <c r="A1380" t="s">
        <v>1734</v>
      </c>
      <c r="B1380" t="s">
        <v>1724</v>
      </c>
      <c r="C1380" t="s">
        <v>483</v>
      </c>
      <c r="D1380" s="1">
        <v>18.55</v>
      </c>
      <c r="E1380" s="2">
        <v>4.15</v>
      </c>
      <c r="F1380" s="2">
        <v>76.98</v>
      </c>
      <c r="G1380" t="s">
        <v>1725</v>
      </c>
      <c r="H1380">
        <f ca="1">IF(76.98&lt;&gt;76.98,0,0)</f>
        <v>0</v>
      </c>
      <c r="I1380" t="s">
        <v>14</v>
      </c>
      <c r="J1380" t="s">
        <v>14</v>
      </c>
    </row>
    <row r="1381" spans="1:10">
      <c r="A1381" t="s">
        <v>1735</v>
      </c>
      <c r="B1381" t="s">
        <v>1724</v>
      </c>
      <c r="C1381" t="s">
        <v>399</v>
      </c>
      <c r="D1381" s="1">
        <v>18.6</v>
      </c>
      <c r="E1381" s="2">
        <v>4.7</v>
      </c>
      <c r="F1381" s="2">
        <v>87.42</v>
      </c>
      <c r="G1381" t="s">
        <v>1725</v>
      </c>
      <c r="H1381">
        <f ca="1">IF(87.42&lt;&gt;87.42,0,0)</f>
        <v>0</v>
      </c>
      <c r="I1381" t="s">
        <v>14</v>
      </c>
      <c r="J1381" t="s">
        <v>14</v>
      </c>
    </row>
    <row r="1382" spans="1:10">
      <c r="A1382" t="s">
        <v>1736</v>
      </c>
      <c r="B1382" t="s">
        <v>1724</v>
      </c>
      <c r="C1382" t="s">
        <v>399</v>
      </c>
      <c r="D1382" s="1">
        <v>18.57</v>
      </c>
      <c r="E1382" s="2">
        <v>4.7</v>
      </c>
      <c r="F1382" s="2">
        <v>87.28</v>
      </c>
      <c r="G1382" t="s">
        <v>1725</v>
      </c>
      <c r="H1382">
        <f ca="1">IF(87.28&lt;&gt;87.28,0,0)</f>
        <v>0</v>
      </c>
      <c r="I1382" t="s">
        <v>14</v>
      </c>
      <c r="J1382" t="s">
        <v>14</v>
      </c>
    </row>
    <row r="1383" spans="1:10">
      <c r="A1383" t="s">
        <v>1737</v>
      </c>
      <c r="B1383" t="s">
        <v>1724</v>
      </c>
      <c r="C1383" t="s">
        <v>478</v>
      </c>
      <c r="D1383" s="1">
        <v>18.6</v>
      </c>
      <c r="E1383" s="2">
        <v>4.7</v>
      </c>
      <c r="F1383" s="2">
        <v>87.42</v>
      </c>
      <c r="G1383" t="s">
        <v>1725</v>
      </c>
      <c r="H1383">
        <f ca="1">IF(87.42&lt;&gt;87.42,0,0)</f>
        <v>0</v>
      </c>
      <c r="I1383" t="s">
        <v>14</v>
      </c>
      <c r="J1383" t="s">
        <v>14</v>
      </c>
    </row>
    <row r="1384" spans="1:10">
      <c r="A1384" t="s">
        <v>1738</v>
      </c>
      <c r="B1384" t="s">
        <v>1724</v>
      </c>
      <c r="C1384" t="s">
        <v>483</v>
      </c>
      <c r="D1384" s="1">
        <v>18.6</v>
      </c>
      <c r="E1384" s="2">
        <v>4.15</v>
      </c>
      <c r="F1384" s="2">
        <v>77.19</v>
      </c>
      <c r="G1384" t="s">
        <v>1725</v>
      </c>
      <c r="H1384">
        <f ca="1">IF(77.19&lt;&gt;77.19,0,0)</f>
        <v>0</v>
      </c>
      <c r="I1384" t="s">
        <v>14</v>
      </c>
      <c r="J1384" t="s">
        <v>14</v>
      </c>
    </row>
    <row r="1385" spans="1:10">
      <c r="A1385" t="s">
        <v>1739</v>
      </c>
      <c r="B1385" t="s">
        <v>1724</v>
      </c>
      <c r="C1385" t="s">
        <v>401</v>
      </c>
      <c r="D1385" s="1">
        <v>18.69</v>
      </c>
      <c r="E1385" s="2">
        <v>3.95</v>
      </c>
      <c r="F1385" s="2">
        <v>73.83</v>
      </c>
      <c r="G1385" t="s">
        <v>1725</v>
      </c>
      <c r="H1385">
        <f ca="1">IF(73.83&lt;&gt;73.83,0,0)</f>
        <v>0</v>
      </c>
      <c r="I1385" t="s">
        <v>14</v>
      </c>
      <c r="J1385" t="s">
        <v>14</v>
      </c>
    </row>
    <row r="1386" spans="1:10">
      <c r="A1386" t="s">
        <v>1740</v>
      </c>
      <c r="B1386" t="s">
        <v>1724</v>
      </c>
      <c r="C1386" t="s">
        <v>406</v>
      </c>
      <c r="D1386" s="1">
        <v>18.75</v>
      </c>
      <c r="E1386" s="2">
        <v>4.3</v>
      </c>
      <c r="F1386" s="2">
        <v>80.63</v>
      </c>
      <c r="G1386" t="s">
        <v>1725</v>
      </c>
      <c r="H1386">
        <f ca="1">IF(80.63&lt;&gt;80.62,0.009999999999990905,0)</f>
        <v>0</v>
      </c>
      <c r="I1386" t="s">
        <v>14</v>
      </c>
      <c r="J1386" t="s">
        <v>14</v>
      </c>
    </row>
    <row r="1387" spans="1:10">
      <c r="A1387" t="s">
        <v>1741</v>
      </c>
      <c r="B1387" t="s">
        <v>1724</v>
      </c>
      <c r="C1387" t="s">
        <v>411</v>
      </c>
      <c r="D1387" s="1">
        <v>18.69</v>
      </c>
      <c r="E1387" s="2">
        <v>4.3</v>
      </c>
      <c r="F1387" s="2">
        <v>80.37</v>
      </c>
      <c r="G1387" t="s">
        <v>1725</v>
      </c>
      <c r="H1387">
        <f ca="1">IF(80.37&lt;&gt;80.37,0,0)</f>
        <v>0</v>
      </c>
      <c r="I1387" t="s">
        <v>14</v>
      </c>
      <c r="J1387" t="s">
        <v>14</v>
      </c>
    </row>
    <row r="1388" spans="1:10">
      <c r="A1388" t="s">
        <v>1742</v>
      </c>
      <c r="B1388" t="s">
        <v>1724</v>
      </c>
      <c r="C1388" t="s">
        <v>401</v>
      </c>
      <c r="D1388" s="1">
        <v>18.68</v>
      </c>
      <c r="E1388" s="2">
        <v>3.95</v>
      </c>
      <c r="F1388" s="2">
        <v>73.79</v>
      </c>
      <c r="G1388" t="s">
        <v>1725</v>
      </c>
      <c r="H1388">
        <f ca="1">IF(73.79&lt;&gt;73.79,0,0)</f>
        <v>0</v>
      </c>
      <c r="I1388" t="s">
        <v>14</v>
      </c>
      <c r="J1388" t="s">
        <v>14</v>
      </c>
    </row>
    <row r="1389" spans="1:10">
      <c r="A1389" t="s">
        <v>1743</v>
      </c>
      <c r="B1389" t="s">
        <v>1724</v>
      </c>
      <c r="C1389" t="s">
        <v>411</v>
      </c>
      <c r="D1389" s="1">
        <v>18.75</v>
      </c>
      <c r="E1389" s="2">
        <v>4.3</v>
      </c>
      <c r="F1389" s="2">
        <v>80.63</v>
      </c>
      <c r="G1389" t="s">
        <v>1725</v>
      </c>
      <c r="H1389">
        <f ca="1">IF(80.63&lt;&gt;80.62,0.009999999999990905,0)</f>
        <v>0</v>
      </c>
      <c r="I1389" t="s">
        <v>14</v>
      </c>
      <c r="J1389" t="s">
        <v>14</v>
      </c>
    </row>
    <row r="1390" spans="1:10">
      <c r="A1390" t="s">
        <v>1744</v>
      </c>
      <c r="B1390" t="s">
        <v>1724</v>
      </c>
      <c r="C1390" t="s">
        <v>411</v>
      </c>
      <c r="D1390" s="1">
        <v>18.71</v>
      </c>
      <c r="E1390" s="2">
        <v>4.3</v>
      </c>
      <c r="F1390" s="2">
        <v>80.45</v>
      </c>
      <c r="G1390" t="s">
        <v>1725</v>
      </c>
      <c r="H1390">
        <f ca="1">IF(80.45&lt;&gt;80.45,0,0)</f>
        <v>0</v>
      </c>
      <c r="I1390" t="s">
        <v>14</v>
      </c>
      <c r="J1390" t="s">
        <v>14</v>
      </c>
    </row>
    <row r="1391" spans="1:10">
      <c r="A1391" t="s">
        <v>1745</v>
      </c>
      <c r="B1391" t="s">
        <v>1724</v>
      </c>
      <c r="C1391" t="s">
        <v>534</v>
      </c>
      <c r="D1391" s="1">
        <v>18.5</v>
      </c>
      <c r="E1391" s="2">
        <v>4.9</v>
      </c>
      <c r="F1391" s="2">
        <v>90.65</v>
      </c>
      <c r="G1391" t="s">
        <v>1725</v>
      </c>
      <c r="H1391">
        <f ca="1">IF(90.65&lt;&gt;90.65,0,0)</f>
        <v>0</v>
      </c>
      <c r="I1391" t="s">
        <v>14</v>
      </c>
      <c r="J1391" t="s">
        <v>14</v>
      </c>
    </row>
    <row r="1392" spans="1:10">
      <c r="A1392" t="s">
        <v>1746</v>
      </c>
      <c r="B1392" t="s">
        <v>1724</v>
      </c>
      <c r="C1392" t="s">
        <v>401</v>
      </c>
      <c r="D1392" s="1">
        <v>18.58</v>
      </c>
      <c r="E1392" s="2">
        <v>3.95</v>
      </c>
      <c r="F1392" s="2">
        <v>73.39</v>
      </c>
      <c r="G1392" t="s">
        <v>1725</v>
      </c>
      <c r="H1392">
        <f ca="1">IF(73.39&lt;&gt;73.39,0,0)</f>
        <v>0</v>
      </c>
      <c r="I1392" t="s">
        <v>14</v>
      </c>
      <c r="J1392" t="s">
        <v>14</v>
      </c>
    </row>
    <row r="1393" spans="1:10">
      <c r="A1393" t="s">
        <v>1747</v>
      </c>
      <c r="B1393" t="s">
        <v>1724</v>
      </c>
      <c r="C1393" t="s">
        <v>429</v>
      </c>
      <c r="D1393" s="1">
        <v>18.72</v>
      </c>
      <c r="E1393" s="2">
        <v>3.45</v>
      </c>
      <c r="F1393" s="2">
        <v>64.58</v>
      </c>
      <c r="G1393" t="s">
        <v>1725</v>
      </c>
      <c r="H1393">
        <f ca="1">IF(64.58&lt;&gt;64.58,0,0)</f>
        <v>0</v>
      </c>
      <c r="I1393" t="s">
        <v>14</v>
      </c>
      <c r="J1393" t="s">
        <v>14</v>
      </c>
    </row>
    <row r="1394" spans="1:10">
      <c r="A1394" t="s">
        <v>1748</v>
      </c>
      <c r="B1394" t="s">
        <v>1724</v>
      </c>
      <c r="C1394" t="s">
        <v>411</v>
      </c>
      <c r="D1394" s="1">
        <v>18.62</v>
      </c>
      <c r="E1394" s="2">
        <v>4.3</v>
      </c>
      <c r="F1394" s="2">
        <v>80.07</v>
      </c>
      <c r="G1394" t="s">
        <v>1725</v>
      </c>
      <c r="H1394">
        <f ca="1">IF(80.07&lt;&gt;80.07,0,0)</f>
        <v>0</v>
      </c>
      <c r="I1394" t="s">
        <v>14</v>
      </c>
      <c r="J1394" t="s">
        <v>14</v>
      </c>
    </row>
    <row r="1395" spans="1:10">
      <c r="A1395" t="s">
        <v>1749</v>
      </c>
      <c r="B1395" t="s">
        <v>1724</v>
      </c>
      <c r="C1395" t="s">
        <v>415</v>
      </c>
      <c r="D1395" s="1">
        <v>18.71</v>
      </c>
      <c r="E1395" s="2">
        <v>3.95</v>
      </c>
      <c r="F1395" s="2">
        <v>73.9</v>
      </c>
      <c r="G1395" t="s">
        <v>1725</v>
      </c>
      <c r="H1395">
        <f ca="1">IF(73.9&lt;&gt;73.9,0,0)</f>
        <v>0</v>
      </c>
      <c r="I1395" t="s">
        <v>14</v>
      </c>
      <c r="J1395" t="s">
        <v>14</v>
      </c>
    </row>
    <row r="1396" spans="1:10">
      <c r="A1396" t="s">
        <v>1750</v>
      </c>
      <c r="B1396" t="s">
        <v>1724</v>
      </c>
      <c r="C1396" t="s">
        <v>411</v>
      </c>
      <c r="D1396" s="1">
        <v>18.72</v>
      </c>
      <c r="E1396" s="2">
        <v>4.3</v>
      </c>
      <c r="F1396" s="2">
        <v>80.5</v>
      </c>
      <c r="G1396" t="s">
        <v>1725</v>
      </c>
      <c r="H1396">
        <f ca="1">IF(80.5&lt;&gt;80.5,0,0)</f>
        <v>0</v>
      </c>
      <c r="I1396" t="s">
        <v>14</v>
      </c>
      <c r="J1396" t="s">
        <v>14</v>
      </c>
    </row>
    <row r="1397" spans="1:10">
      <c r="A1397" t="s">
        <v>1751</v>
      </c>
      <c r="B1397" t="s">
        <v>1752</v>
      </c>
      <c r="C1397" t="s">
        <v>177</v>
      </c>
      <c r="D1397" s="1">
        <v>25.81</v>
      </c>
      <c r="E1397" s="2">
        <v>4.3</v>
      </c>
      <c r="F1397" s="2">
        <v>110.98</v>
      </c>
      <c r="G1397" t="s">
        <v>1753</v>
      </c>
      <c r="H1397">
        <f ca="1">IF(110.98&lt;&gt;110.98,0,0)</f>
        <v>0</v>
      </c>
      <c r="I1397" t="s">
        <v>14</v>
      </c>
      <c r="J1397" t="s">
        <v>14</v>
      </c>
    </row>
    <row r="1398" spans="1:10">
      <c r="A1398" t="s">
        <v>1754</v>
      </c>
      <c r="B1398" t="s">
        <v>1752</v>
      </c>
      <c r="C1398" t="s">
        <v>181</v>
      </c>
      <c r="D1398" s="1">
        <v>25.71</v>
      </c>
      <c r="E1398" s="2">
        <v>4.7</v>
      </c>
      <c r="F1398" s="2">
        <v>120.84</v>
      </c>
      <c r="G1398" t="s">
        <v>1753</v>
      </c>
      <c r="H1398">
        <f ca="1">IF(120.84&lt;&gt;120.84,0,0)</f>
        <v>0</v>
      </c>
      <c r="I1398" t="s">
        <v>14</v>
      </c>
      <c r="J1398" t="s">
        <v>14</v>
      </c>
    </row>
    <row r="1399" spans="1:10">
      <c r="A1399" t="s">
        <v>1755</v>
      </c>
      <c r="B1399" t="s">
        <v>1752</v>
      </c>
      <c r="C1399" t="s">
        <v>1756</v>
      </c>
      <c r="D1399" s="1">
        <v>25.6</v>
      </c>
      <c r="E1399" s="2">
        <v>8.5</v>
      </c>
      <c r="F1399" s="2">
        <v>217.6</v>
      </c>
      <c r="G1399" t="s">
        <v>1753</v>
      </c>
      <c r="H1399">
        <f ca="1">IF(217.6&lt;&gt;217.6,0,0)</f>
        <v>0</v>
      </c>
      <c r="I1399" t="s">
        <v>14</v>
      </c>
      <c r="J1399" t="s">
        <v>14</v>
      </c>
    </row>
    <row r="1400" spans="1:10">
      <c r="A1400" t="s">
        <v>1757</v>
      </c>
      <c r="B1400" t="s">
        <v>1752</v>
      </c>
      <c r="C1400" t="s">
        <v>181</v>
      </c>
      <c r="D1400" s="1">
        <v>25.66</v>
      </c>
      <c r="E1400" s="2">
        <v>4.7</v>
      </c>
      <c r="F1400" s="2">
        <v>120.6</v>
      </c>
      <c r="G1400" t="s">
        <v>1753</v>
      </c>
      <c r="H1400">
        <f ca="1">IF(120.6&lt;&gt;120.6,0,0)</f>
        <v>0</v>
      </c>
      <c r="I1400" t="s">
        <v>14</v>
      </c>
      <c r="J1400" t="s">
        <v>14</v>
      </c>
    </row>
    <row r="1401" spans="1:10">
      <c r="A1401" t="s">
        <v>1758</v>
      </c>
      <c r="B1401" t="s">
        <v>1752</v>
      </c>
      <c r="C1401" t="s">
        <v>174</v>
      </c>
      <c r="D1401" s="1">
        <v>25.71</v>
      </c>
      <c r="E1401" s="2">
        <v>4.15</v>
      </c>
      <c r="F1401" s="2">
        <v>106.7</v>
      </c>
      <c r="G1401" t="s">
        <v>1753</v>
      </c>
      <c r="H1401">
        <f ca="1">IF(106.7&lt;&gt;106.7,0,0)</f>
        <v>0</v>
      </c>
      <c r="I1401" t="s">
        <v>14</v>
      </c>
      <c r="J1401" t="s">
        <v>14</v>
      </c>
    </row>
    <row r="1402" spans="1:10">
      <c r="A1402" t="s">
        <v>1759</v>
      </c>
      <c r="B1402" t="s">
        <v>1752</v>
      </c>
      <c r="C1402" t="s">
        <v>181</v>
      </c>
      <c r="D1402" s="1">
        <v>25.57</v>
      </c>
      <c r="E1402" s="2">
        <v>4.7</v>
      </c>
      <c r="F1402" s="2">
        <v>120.18</v>
      </c>
      <c r="G1402" t="s">
        <v>1753</v>
      </c>
      <c r="H1402">
        <f ca="1">IF(120.18&lt;&gt;120.18,0,0)</f>
        <v>0</v>
      </c>
      <c r="I1402" t="s">
        <v>14</v>
      </c>
      <c r="J1402" t="s">
        <v>14</v>
      </c>
    </row>
    <row r="1403" spans="1:10">
      <c r="A1403" t="s">
        <v>1760</v>
      </c>
      <c r="B1403" t="s">
        <v>1752</v>
      </c>
      <c r="C1403" t="s">
        <v>181</v>
      </c>
      <c r="D1403" s="1">
        <v>25.63</v>
      </c>
      <c r="E1403" s="2">
        <v>4.7</v>
      </c>
      <c r="F1403" s="2">
        <v>120.46</v>
      </c>
      <c r="G1403" t="s">
        <v>1753</v>
      </c>
      <c r="H1403">
        <f ca="1">IF(120.46&lt;&gt;120.46,0,0)</f>
        <v>0</v>
      </c>
      <c r="I1403" t="s">
        <v>14</v>
      </c>
      <c r="J1403" t="s">
        <v>14</v>
      </c>
    </row>
    <row r="1404" spans="1:10">
      <c r="A1404" t="s">
        <v>1761</v>
      </c>
      <c r="B1404" t="s">
        <v>1752</v>
      </c>
      <c r="C1404" t="s">
        <v>177</v>
      </c>
      <c r="D1404" s="1">
        <v>25.55</v>
      </c>
      <c r="E1404" s="2">
        <v>4.3</v>
      </c>
      <c r="F1404" s="2">
        <v>109.87</v>
      </c>
      <c r="G1404" t="s">
        <v>1753</v>
      </c>
      <c r="H1404">
        <f ca="1">IF(109.87&lt;&gt;109.86,0.010000000000005116,0)</f>
        <v>0</v>
      </c>
      <c r="I1404" t="s">
        <v>14</v>
      </c>
      <c r="J1404" t="s">
        <v>14</v>
      </c>
    </row>
    <row r="1405" spans="1:10">
      <c r="A1405" t="s">
        <v>1762</v>
      </c>
      <c r="B1405" t="s">
        <v>1752</v>
      </c>
      <c r="C1405" t="s">
        <v>177</v>
      </c>
      <c r="D1405" s="1">
        <v>25.67</v>
      </c>
      <c r="E1405" s="2">
        <v>4.3</v>
      </c>
      <c r="F1405" s="2">
        <v>110.38</v>
      </c>
      <c r="G1405" t="s">
        <v>1753</v>
      </c>
      <c r="H1405">
        <f ca="1">IF(110.38&lt;&gt;110.38,0,0)</f>
        <v>0</v>
      </c>
      <c r="I1405" t="s">
        <v>14</v>
      </c>
      <c r="J1405" t="s">
        <v>14</v>
      </c>
    </row>
    <row r="1406" spans="1:10">
      <c r="A1406" t="s">
        <v>1763</v>
      </c>
      <c r="B1406" t="s">
        <v>1752</v>
      </c>
      <c r="C1406" t="s">
        <v>195</v>
      </c>
      <c r="D1406" s="1">
        <v>25.56</v>
      </c>
      <c r="E1406" s="2">
        <v>5.7</v>
      </c>
      <c r="F1406" s="2">
        <v>145.69</v>
      </c>
      <c r="G1406" t="s">
        <v>1753</v>
      </c>
      <c r="H1406">
        <f ca="1">IF(145.69&lt;&gt;145.69,0,0)</f>
        <v>0</v>
      </c>
      <c r="I1406" t="s">
        <v>14</v>
      </c>
      <c r="J1406" t="s">
        <v>14</v>
      </c>
    </row>
    <row r="1407" spans="1:10">
      <c r="A1407" t="s">
        <v>1764</v>
      </c>
      <c r="B1407" t="s">
        <v>1752</v>
      </c>
      <c r="C1407" t="s">
        <v>181</v>
      </c>
      <c r="D1407" s="1">
        <v>25.57</v>
      </c>
      <c r="E1407" s="2">
        <v>4.7</v>
      </c>
      <c r="F1407" s="2">
        <v>120.18</v>
      </c>
      <c r="G1407" t="s">
        <v>1753</v>
      </c>
      <c r="H1407">
        <f ca="1">IF(120.18&lt;&gt;120.18,0,0)</f>
        <v>0</v>
      </c>
      <c r="I1407" t="s">
        <v>14</v>
      </c>
      <c r="J1407" t="s">
        <v>14</v>
      </c>
    </row>
    <row r="1408" spans="1:10">
      <c r="A1408" t="s">
        <v>1765</v>
      </c>
      <c r="B1408" t="s">
        <v>1752</v>
      </c>
      <c r="C1408" t="s">
        <v>210</v>
      </c>
      <c r="D1408" s="1">
        <v>25.61</v>
      </c>
      <c r="E1408" s="2">
        <v>3.35</v>
      </c>
      <c r="F1408" s="2">
        <v>85.79</v>
      </c>
      <c r="G1408" t="s">
        <v>1753</v>
      </c>
      <c r="H1408">
        <f ca="1">IF(85.79&lt;&gt;85.79,0,0)</f>
        <v>0</v>
      </c>
      <c r="I1408" t="s">
        <v>14</v>
      </c>
      <c r="J1408" t="s">
        <v>14</v>
      </c>
    </row>
    <row r="1409" spans="1:10">
      <c r="A1409" t="s">
        <v>1766</v>
      </c>
      <c r="B1409" t="s">
        <v>1752</v>
      </c>
      <c r="C1409" t="s">
        <v>195</v>
      </c>
      <c r="D1409" s="1">
        <v>25.67</v>
      </c>
      <c r="E1409" s="2">
        <v>5.7</v>
      </c>
      <c r="F1409" s="2">
        <v>146.32</v>
      </c>
      <c r="G1409" t="s">
        <v>1753</v>
      </c>
      <c r="H1409">
        <f ca="1">IF(146.32&lt;&gt;146.32,0,0)</f>
        <v>0</v>
      </c>
      <c r="I1409" t="s">
        <v>14</v>
      </c>
      <c r="J1409" t="s">
        <v>14</v>
      </c>
    </row>
    <row r="1410" spans="1:10">
      <c r="A1410" t="s">
        <v>1767</v>
      </c>
      <c r="B1410" t="s">
        <v>1752</v>
      </c>
      <c r="C1410" t="s">
        <v>190</v>
      </c>
      <c r="D1410" s="1">
        <v>25.63</v>
      </c>
      <c r="E1410" s="2">
        <v>4.15</v>
      </c>
      <c r="F1410" s="2">
        <v>106.36</v>
      </c>
      <c r="G1410" t="s">
        <v>1753</v>
      </c>
      <c r="H1410">
        <f ca="1">IF(106.36&lt;&gt;106.36,0,0)</f>
        <v>0</v>
      </c>
      <c r="I1410" t="s">
        <v>14</v>
      </c>
      <c r="J1410" t="s">
        <v>14</v>
      </c>
    </row>
    <row r="1411" spans="1:10">
      <c r="A1411" t="s">
        <v>1768</v>
      </c>
      <c r="B1411" t="s">
        <v>1752</v>
      </c>
      <c r="C1411" t="s">
        <v>197</v>
      </c>
      <c r="D1411" s="1">
        <v>25.6</v>
      </c>
      <c r="E1411" s="2">
        <v>3.65</v>
      </c>
      <c r="F1411" s="2">
        <v>93.44</v>
      </c>
      <c r="G1411" t="s">
        <v>1753</v>
      </c>
      <c r="H1411">
        <f ca="1">IF(93.44&lt;&gt;93.44,0,0)</f>
        <v>0</v>
      </c>
      <c r="I1411" t="s">
        <v>14</v>
      </c>
      <c r="J1411" t="s">
        <v>14</v>
      </c>
    </row>
    <row r="1412" spans="1:10">
      <c r="A1412" t="s">
        <v>1769</v>
      </c>
      <c r="B1412" t="s">
        <v>1752</v>
      </c>
      <c r="C1412" t="s">
        <v>181</v>
      </c>
      <c r="D1412" s="1">
        <v>25.7</v>
      </c>
      <c r="E1412" s="2">
        <v>4.7</v>
      </c>
      <c r="F1412" s="2">
        <v>120.79</v>
      </c>
      <c r="G1412" t="s">
        <v>1753</v>
      </c>
      <c r="H1412">
        <f ca="1">IF(120.79&lt;&gt;120.79,0,0)</f>
        <v>0</v>
      </c>
      <c r="I1412" t="s">
        <v>14</v>
      </c>
      <c r="J1412" t="s">
        <v>14</v>
      </c>
    </row>
    <row r="1413" spans="1:10">
      <c r="A1413" t="s">
        <v>1770</v>
      </c>
      <c r="B1413" t="s">
        <v>1752</v>
      </c>
      <c r="C1413" t="s">
        <v>224</v>
      </c>
      <c r="D1413" s="1">
        <v>25.76</v>
      </c>
      <c r="E1413" s="2">
        <v>4.3</v>
      </c>
      <c r="F1413" s="2">
        <v>110.77</v>
      </c>
      <c r="G1413" t="s">
        <v>1753</v>
      </c>
      <c r="H1413">
        <f ca="1">IF(110.77&lt;&gt;110.77,0,0)</f>
        <v>0</v>
      </c>
      <c r="I1413" t="s">
        <v>14</v>
      </c>
      <c r="J1413" t="s">
        <v>14</v>
      </c>
    </row>
    <row r="1414" spans="1:10">
      <c r="A1414" t="s">
        <v>1771</v>
      </c>
      <c r="B1414" t="s">
        <v>1752</v>
      </c>
      <c r="C1414" t="s">
        <v>181</v>
      </c>
      <c r="D1414" s="1">
        <v>25.75</v>
      </c>
      <c r="E1414" s="2">
        <v>4.7</v>
      </c>
      <c r="F1414" s="2">
        <v>121.03</v>
      </c>
      <c r="G1414" t="s">
        <v>1753</v>
      </c>
      <c r="H1414">
        <f ca="1">IF(121.03&lt;&gt;121.02,0.010000000000005116,0)</f>
        <v>0</v>
      </c>
      <c r="I1414" t="s">
        <v>14</v>
      </c>
      <c r="J1414" t="s">
        <v>14</v>
      </c>
    </row>
    <row r="1415" spans="1:10">
      <c r="A1415" t="s">
        <v>1772</v>
      </c>
      <c r="B1415" t="s">
        <v>1752</v>
      </c>
      <c r="C1415" t="s">
        <v>224</v>
      </c>
      <c r="D1415" s="1">
        <v>25.57</v>
      </c>
      <c r="E1415" s="2">
        <v>4.3</v>
      </c>
      <c r="F1415" s="2">
        <v>109.95</v>
      </c>
      <c r="G1415" t="s">
        <v>1753</v>
      </c>
      <c r="H1415">
        <f ca="1">IF(109.95&lt;&gt;109.95,0,0)</f>
        <v>0</v>
      </c>
      <c r="I1415" t="s">
        <v>14</v>
      </c>
      <c r="J1415" t="s">
        <v>14</v>
      </c>
    </row>
    <row r="1416" spans="1:10">
      <c r="A1416" t="s">
        <v>1773</v>
      </c>
      <c r="B1416" t="s">
        <v>1752</v>
      </c>
      <c r="C1416" t="s">
        <v>181</v>
      </c>
      <c r="D1416" s="1">
        <v>25.8</v>
      </c>
      <c r="E1416" s="2">
        <v>4.7</v>
      </c>
      <c r="F1416" s="2">
        <v>121.26</v>
      </c>
      <c r="G1416" t="s">
        <v>1753</v>
      </c>
      <c r="H1416">
        <f ca="1">IF(121.26&lt;&gt;121.26,0,0)</f>
        <v>0</v>
      </c>
      <c r="I1416" t="s">
        <v>14</v>
      </c>
      <c r="J1416" t="s">
        <v>14</v>
      </c>
    </row>
    <row r="1417" spans="1:10">
      <c r="A1417" t="s">
        <v>1774</v>
      </c>
      <c r="B1417" t="s">
        <v>1752</v>
      </c>
      <c r="C1417" t="s">
        <v>1152</v>
      </c>
      <c r="D1417" s="1">
        <v>25.69</v>
      </c>
      <c r="E1417" s="2">
        <v>5.2</v>
      </c>
      <c r="F1417" s="2">
        <v>133.59</v>
      </c>
      <c r="G1417" t="s">
        <v>1753</v>
      </c>
      <c r="H1417">
        <f ca="1">IF(133.59&lt;&gt;133.59,0,0)</f>
        <v>0</v>
      </c>
      <c r="I1417" t="s">
        <v>14</v>
      </c>
      <c r="J1417" t="s">
        <v>14</v>
      </c>
    </row>
    <row r="1418" spans="1:10">
      <c r="A1418" t="s">
        <v>1775</v>
      </c>
      <c r="B1418" t="s">
        <v>1752</v>
      </c>
      <c r="C1418" t="s">
        <v>210</v>
      </c>
      <c r="D1418" s="1">
        <v>25.64</v>
      </c>
      <c r="E1418" s="2">
        <v>3.35</v>
      </c>
      <c r="F1418" s="2">
        <v>85.89</v>
      </c>
      <c r="G1418" t="s">
        <v>1753</v>
      </c>
      <c r="H1418">
        <f ca="1">IF(85.89&lt;&gt;85.89,0,0)</f>
        <v>0</v>
      </c>
      <c r="I1418" t="s">
        <v>14</v>
      </c>
      <c r="J1418" t="s">
        <v>14</v>
      </c>
    </row>
    <row r="1419" spans="1:10">
      <c r="A1419" t="s">
        <v>1776</v>
      </c>
      <c r="B1419" t="s">
        <v>1752</v>
      </c>
      <c r="C1419" t="s">
        <v>197</v>
      </c>
      <c r="D1419" s="1">
        <v>25.56</v>
      </c>
      <c r="E1419" s="2">
        <v>3.65</v>
      </c>
      <c r="F1419" s="2">
        <v>93.29</v>
      </c>
      <c r="G1419" t="s">
        <v>1753</v>
      </c>
      <c r="H1419">
        <f ca="1">IF(93.29&lt;&gt;93.29,0,0)</f>
        <v>0</v>
      </c>
      <c r="I1419" t="s">
        <v>14</v>
      </c>
      <c r="J1419" t="s">
        <v>14</v>
      </c>
    </row>
    <row r="1420" spans="1:10">
      <c r="A1420" t="s">
        <v>1777</v>
      </c>
      <c r="B1420" t="s">
        <v>1752</v>
      </c>
      <c r="C1420" t="s">
        <v>181</v>
      </c>
      <c r="D1420" s="1">
        <v>25.69</v>
      </c>
      <c r="E1420" s="2">
        <v>4.7</v>
      </c>
      <c r="F1420" s="2">
        <v>120.74</v>
      </c>
      <c r="G1420" t="s">
        <v>1753</v>
      </c>
      <c r="H1420">
        <f ca="1">IF(120.74&lt;&gt;120.74,0,0)</f>
        <v>0</v>
      </c>
      <c r="I1420" t="s">
        <v>14</v>
      </c>
      <c r="J1420" t="s">
        <v>14</v>
      </c>
    </row>
    <row r="1421" spans="1:10">
      <c r="A1421" t="s">
        <v>1778</v>
      </c>
      <c r="B1421" t="s">
        <v>1752</v>
      </c>
      <c r="C1421" t="s">
        <v>205</v>
      </c>
      <c r="D1421" s="1">
        <v>25.44</v>
      </c>
      <c r="E1421" s="2">
        <v>3.1</v>
      </c>
      <c r="F1421" s="2">
        <v>78.86</v>
      </c>
      <c r="G1421" t="s">
        <v>1753</v>
      </c>
      <c r="H1421">
        <f ca="1">IF(78.86&lt;&gt;78.86,0,0)</f>
        <v>0</v>
      </c>
      <c r="I1421" t="s">
        <v>14</v>
      </c>
      <c r="J1421" t="s">
        <v>14</v>
      </c>
    </row>
    <row r="1422" spans="1:10">
      <c r="A1422" t="s">
        <v>1779</v>
      </c>
      <c r="B1422" t="s">
        <v>1752</v>
      </c>
      <c r="C1422" t="s">
        <v>347</v>
      </c>
      <c r="D1422" s="1">
        <v>25.64</v>
      </c>
      <c r="E1422" s="2">
        <v>9.15</v>
      </c>
      <c r="F1422" s="2">
        <v>234.61</v>
      </c>
      <c r="G1422" t="s">
        <v>1753</v>
      </c>
      <c r="H1422">
        <f ca="1">IF(234.61&lt;&gt;234.61,0,0)</f>
        <v>0</v>
      </c>
      <c r="I1422" t="s">
        <v>14</v>
      </c>
      <c r="J1422" t="s">
        <v>14</v>
      </c>
    </row>
    <row r="1423" spans="1:10">
      <c r="A1423" t="s">
        <v>1780</v>
      </c>
      <c r="B1423" t="s">
        <v>1752</v>
      </c>
      <c r="C1423" t="s">
        <v>205</v>
      </c>
      <c r="D1423" s="1">
        <v>25.7</v>
      </c>
      <c r="E1423" s="2">
        <v>3.1</v>
      </c>
      <c r="F1423" s="2">
        <v>79.67</v>
      </c>
      <c r="G1423" t="s">
        <v>1753</v>
      </c>
      <c r="H1423">
        <f ca="1">IF(79.67&lt;&gt;79.67,0,0)</f>
        <v>0</v>
      </c>
      <c r="I1423" t="s">
        <v>14</v>
      </c>
      <c r="J1423" t="s">
        <v>14</v>
      </c>
    </row>
    <row r="1424" spans="1:10">
      <c r="A1424" t="s">
        <v>1781</v>
      </c>
      <c r="B1424" t="s">
        <v>1752</v>
      </c>
      <c r="C1424" t="s">
        <v>205</v>
      </c>
      <c r="D1424" s="1">
        <v>25.81</v>
      </c>
      <c r="E1424" s="2">
        <v>3.1</v>
      </c>
      <c r="F1424" s="2">
        <v>80.01</v>
      </c>
      <c r="G1424" t="s">
        <v>1753</v>
      </c>
      <c r="H1424">
        <f ca="1">IF(80.01&lt;&gt;80.01,0,0)</f>
        <v>0</v>
      </c>
      <c r="I1424" t="s">
        <v>14</v>
      </c>
      <c r="J1424" t="s">
        <v>14</v>
      </c>
    </row>
    <row r="1425" spans="1:10">
      <c r="A1425" t="s">
        <v>1782</v>
      </c>
      <c r="B1425" t="s">
        <v>1752</v>
      </c>
      <c r="C1425" t="s">
        <v>205</v>
      </c>
      <c r="D1425" s="1">
        <v>25.69</v>
      </c>
      <c r="E1425" s="2">
        <v>3.1</v>
      </c>
      <c r="F1425" s="2">
        <v>79.64</v>
      </c>
      <c r="G1425" t="s">
        <v>1753</v>
      </c>
      <c r="H1425">
        <f ca="1">IF(79.64&lt;&gt;79.64,0,0)</f>
        <v>0</v>
      </c>
      <c r="I1425" t="s">
        <v>14</v>
      </c>
      <c r="J1425" t="s">
        <v>14</v>
      </c>
    </row>
    <row r="1426" spans="1:10">
      <c r="A1426" t="s">
        <v>1783</v>
      </c>
      <c r="B1426" t="s">
        <v>1752</v>
      </c>
      <c r="C1426" t="s">
        <v>195</v>
      </c>
      <c r="D1426" s="1">
        <v>25.7</v>
      </c>
      <c r="E1426" s="2">
        <v>5.7</v>
      </c>
      <c r="F1426" s="2">
        <v>146.49</v>
      </c>
      <c r="G1426" t="s">
        <v>1753</v>
      </c>
      <c r="H1426">
        <f ca="1">IF(146.49&lt;&gt;146.49,0,0)</f>
        <v>0</v>
      </c>
      <c r="I1426" t="s">
        <v>14</v>
      </c>
      <c r="J1426" t="s">
        <v>14</v>
      </c>
    </row>
    <row r="1427" spans="1:10">
      <c r="A1427" t="s">
        <v>1784</v>
      </c>
      <c r="B1427" t="s">
        <v>1752</v>
      </c>
      <c r="C1427" t="s">
        <v>197</v>
      </c>
      <c r="D1427" s="1">
        <v>25.53</v>
      </c>
      <c r="E1427" s="2">
        <v>3.65</v>
      </c>
      <c r="F1427" s="2">
        <v>93.18</v>
      </c>
      <c r="G1427" t="s">
        <v>1753</v>
      </c>
      <c r="H1427">
        <f ca="1">IF(93.18&lt;&gt;93.18,0,0)</f>
        <v>0</v>
      </c>
      <c r="I1427" t="s">
        <v>14</v>
      </c>
      <c r="J1427" t="s">
        <v>14</v>
      </c>
    </row>
    <row r="1428" spans="1:10">
      <c r="A1428" t="s">
        <v>1785</v>
      </c>
      <c r="B1428" t="s">
        <v>1752</v>
      </c>
      <c r="C1428" t="s">
        <v>205</v>
      </c>
      <c r="D1428" s="1">
        <v>25.6</v>
      </c>
      <c r="E1428" s="2">
        <v>3.1</v>
      </c>
      <c r="F1428" s="2">
        <v>79.36</v>
      </c>
      <c r="G1428" t="s">
        <v>1753</v>
      </c>
      <c r="H1428">
        <f ca="1">IF(79.36&lt;&gt;79.36,0,0)</f>
        <v>0</v>
      </c>
      <c r="I1428" t="s">
        <v>14</v>
      </c>
      <c r="J1428" t="s">
        <v>14</v>
      </c>
    </row>
    <row r="1429" spans="1:10">
      <c r="A1429" t="s">
        <v>1786</v>
      </c>
      <c r="B1429" t="s">
        <v>1752</v>
      </c>
      <c r="C1429" t="s">
        <v>181</v>
      </c>
      <c r="D1429" s="1">
        <v>25.64</v>
      </c>
      <c r="E1429" s="2">
        <v>4.7</v>
      </c>
      <c r="F1429" s="2">
        <v>120.51</v>
      </c>
      <c r="G1429" t="s">
        <v>1753</v>
      </c>
      <c r="H1429">
        <f ca="1">IF(120.51&lt;&gt;120.51,0,0)</f>
        <v>0</v>
      </c>
      <c r="I1429" t="s">
        <v>14</v>
      </c>
      <c r="J1429" t="s">
        <v>14</v>
      </c>
    </row>
    <row r="1430" spans="1:10">
      <c r="A1430" t="s">
        <v>1787</v>
      </c>
      <c r="B1430" t="s">
        <v>1752</v>
      </c>
      <c r="C1430" t="s">
        <v>210</v>
      </c>
      <c r="D1430" s="1">
        <v>25.66</v>
      </c>
      <c r="E1430" s="2">
        <v>3.35</v>
      </c>
      <c r="F1430" s="2">
        <v>85.96</v>
      </c>
      <c r="G1430" t="s">
        <v>1753</v>
      </c>
      <c r="H1430">
        <f ca="1">IF(85.96&lt;&gt;85.96,0,0)</f>
        <v>0</v>
      </c>
      <c r="I1430" t="s">
        <v>14</v>
      </c>
      <c r="J1430" t="s">
        <v>14</v>
      </c>
    </row>
    <row r="1431" spans="1:10">
      <c r="A1431" t="s">
        <v>1788</v>
      </c>
      <c r="B1431" t="s">
        <v>1752</v>
      </c>
      <c r="C1431" t="s">
        <v>1169</v>
      </c>
      <c r="D1431" s="1">
        <v>25.73</v>
      </c>
      <c r="E1431" s="2">
        <v>7.3</v>
      </c>
      <c r="F1431" s="2">
        <v>187.83</v>
      </c>
      <c r="G1431" t="s">
        <v>1753</v>
      </c>
      <c r="H1431">
        <f ca="1">IF(187.83&lt;&gt;187.83,0,0)</f>
        <v>0</v>
      </c>
      <c r="I1431" t="s">
        <v>14</v>
      </c>
      <c r="J1431" t="s">
        <v>14</v>
      </c>
    </row>
    <row r="1432" spans="1:10">
      <c r="A1432" t="s">
        <v>1789</v>
      </c>
      <c r="B1432" t="s">
        <v>1752</v>
      </c>
      <c r="C1432" t="s">
        <v>174</v>
      </c>
      <c r="D1432" s="1">
        <v>25.61</v>
      </c>
      <c r="E1432" s="2">
        <v>4.15</v>
      </c>
      <c r="F1432" s="2">
        <v>106.28</v>
      </c>
      <c r="G1432" t="s">
        <v>1753</v>
      </c>
      <c r="H1432">
        <f ca="1">IF(106.28&lt;&gt;106.28,0,0)</f>
        <v>0</v>
      </c>
      <c r="I1432" t="s">
        <v>14</v>
      </c>
      <c r="J1432" t="s">
        <v>14</v>
      </c>
    </row>
    <row r="1433" spans="1:10">
      <c r="A1433" t="s">
        <v>1790</v>
      </c>
      <c r="B1433" t="s">
        <v>1752</v>
      </c>
      <c r="C1433" t="s">
        <v>205</v>
      </c>
      <c r="D1433" s="1">
        <v>25.61</v>
      </c>
      <c r="E1433" s="2">
        <v>3.1</v>
      </c>
      <c r="F1433" s="2">
        <v>79.39</v>
      </c>
      <c r="G1433" t="s">
        <v>1753</v>
      </c>
      <c r="H1433">
        <f ca="1">IF(79.39&lt;&gt;79.39,0,0)</f>
        <v>0</v>
      </c>
      <c r="I1433" t="s">
        <v>14</v>
      </c>
      <c r="J1433" t="s">
        <v>14</v>
      </c>
    </row>
    <row r="1434" spans="1:10">
      <c r="A1434" t="s">
        <v>1791</v>
      </c>
      <c r="B1434" t="s">
        <v>1752</v>
      </c>
      <c r="C1434" t="s">
        <v>205</v>
      </c>
      <c r="D1434" s="1">
        <v>25.66</v>
      </c>
      <c r="E1434" s="2">
        <v>3.1</v>
      </c>
      <c r="F1434" s="2">
        <v>79.55</v>
      </c>
      <c r="G1434" t="s">
        <v>1753</v>
      </c>
      <c r="H1434">
        <f ca="1">IF(79.55&lt;&gt;79.55,0,0)</f>
        <v>0</v>
      </c>
      <c r="I1434" t="s">
        <v>14</v>
      </c>
      <c r="J1434" t="s">
        <v>14</v>
      </c>
    </row>
    <row r="1435" spans="1:10">
      <c r="A1435" t="s">
        <v>1792</v>
      </c>
      <c r="B1435" t="s">
        <v>1752</v>
      </c>
      <c r="C1435" t="s">
        <v>197</v>
      </c>
      <c r="D1435" s="1">
        <v>25.68</v>
      </c>
      <c r="E1435" s="2">
        <v>3.65</v>
      </c>
      <c r="F1435" s="2">
        <v>93.73</v>
      </c>
      <c r="G1435" t="s">
        <v>1753</v>
      </c>
      <c r="H1435">
        <f ca="1">IF(93.73&lt;&gt;93.73,0,0)</f>
        <v>0</v>
      </c>
      <c r="I1435" t="s">
        <v>14</v>
      </c>
      <c r="J1435" t="s">
        <v>14</v>
      </c>
    </row>
    <row r="1436" spans="1:10">
      <c r="A1436" t="s">
        <v>1793</v>
      </c>
      <c r="B1436" t="s">
        <v>1752</v>
      </c>
      <c r="C1436" t="s">
        <v>181</v>
      </c>
      <c r="D1436" s="1">
        <v>25.71</v>
      </c>
      <c r="E1436" s="2">
        <v>4.7</v>
      </c>
      <c r="F1436" s="2">
        <v>120.84</v>
      </c>
      <c r="G1436" t="s">
        <v>1753</v>
      </c>
      <c r="H1436">
        <f ca="1">IF(120.84&lt;&gt;120.84,0,0)</f>
        <v>0</v>
      </c>
      <c r="I1436" t="s">
        <v>14</v>
      </c>
      <c r="J1436" t="s">
        <v>14</v>
      </c>
    </row>
    <row r="1437" spans="1:10">
      <c r="A1437" t="s">
        <v>1794</v>
      </c>
      <c r="B1437" t="s">
        <v>1752</v>
      </c>
      <c r="C1437" t="s">
        <v>181</v>
      </c>
      <c r="D1437" s="1">
        <v>25.63</v>
      </c>
      <c r="E1437" s="2">
        <v>4.7</v>
      </c>
      <c r="F1437" s="2">
        <v>120.46</v>
      </c>
      <c r="G1437" t="s">
        <v>1753</v>
      </c>
      <c r="H1437">
        <f ca="1">IF(120.46&lt;&gt;120.46,0,0)</f>
        <v>0</v>
      </c>
      <c r="I1437" t="s">
        <v>14</v>
      </c>
      <c r="J1437" t="s">
        <v>14</v>
      </c>
    </row>
    <row r="1438" spans="1:10">
      <c r="A1438" t="s">
        <v>1795</v>
      </c>
      <c r="B1438" t="s">
        <v>1752</v>
      </c>
      <c r="C1438" t="s">
        <v>195</v>
      </c>
      <c r="D1438" s="1">
        <v>25.61</v>
      </c>
      <c r="E1438" s="2">
        <v>5.7</v>
      </c>
      <c r="F1438" s="2">
        <v>145.98</v>
      </c>
      <c r="G1438" t="s">
        <v>1753</v>
      </c>
      <c r="H1438">
        <f ca="1">IF(145.98&lt;&gt;145.98,0,0)</f>
        <v>0</v>
      </c>
      <c r="I1438" t="s">
        <v>14</v>
      </c>
      <c r="J1438" t="s">
        <v>14</v>
      </c>
    </row>
    <row r="1439" spans="1:10">
      <c r="A1439" t="s">
        <v>1796</v>
      </c>
      <c r="B1439" t="s">
        <v>1752</v>
      </c>
      <c r="C1439" t="s">
        <v>205</v>
      </c>
      <c r="D1439" s="1">
        <v>25.51</v>
      </c>
      <c r="E1439" s="2">
        <v>3.1</v>
      </c>
      <c r="F1439" s="2">
        <v>79.08</v>
      </c>
      <c r="G1439" t="s">
        <v>1753</v>
      </c>
      <c r="H1439">
        <f ca="1">IF(79.08&lt;&gt;79.08,0,0)</f>
        <v>0</v>
      </c>
      <c r="I1439" t="s">
        <v>14</v>
      </c>
      <c r="J1439" t="s">
        <v>14</v>
      </c>
    </row>
    <row r="1440" spans="1:10">
      <c r="A1440" t="s">
        <v>1797</v>
      </c>
      <c r="B1440" t="s">
        <v>1752</v>
      </c>
      <c r="C1440" t="s">
        <v>1169</v>
      </c>
      <c r="D1440" s="1">
        <v>25.64</v>
      </c>
      <c r="E1440" s="2">
        <v>7.3</v>
      </c>
      <c r="F1440" s="2">
        <v>187.17</v>
      </c>
      <c r="G1440" t="s">
        <v>1753</v>
      </c>
      <c r="H1440">
        <f ca="1">IF(187.17&lt;&gt;187.17,0,0)</f>
        <v>0</v>
      </c>
      <c r="I1440" t="s">
        <v>14</v>
      </c>
      <c r="J1440" t="s">
        <v>14</v>
      </c>
    </row>
    <row r="1441" spans="1:10">
      <c r="A1441" t="s">
        <v>1798</v>
      </c>
      <c r="B1441" t="s">
        <v>1752</v>
      </c>
      <c r="C1441" t="s">
        <v>205</v>
      </c>
      <c r="D1441" s="1">
        <v>25.77</v>
      </c>
      <c r="E1441" s="2">
        <v>3.1</v>
      </c>
      <c r="F1441" s="2">
        <v>79.89</v>
      </c>
      <c r="G1441" t="s">
        <v>1753</v>
      </c>
      <c r="H1441">
        <f ca="1">IF(79.89&lt;&gt;79.89,0,0)</f>
        <v>0</v>
      </c>
      <c r="I1441" t="s">
        <v>14</v>
      </c>
      <c r="J1441" t="s">
        <v>14</v>
      </c>
    </row>
    <row r="1442" spans="1:10">
      <c r="A1442" t="s">
        <v>1799</v>
      </c>
      <c r="B1442" t="s">
        <v>1752</v>
      </c>
      <c r="C1442" t="s">
        <v>1169</v>
      </c>
      <c r="D1442" s="1">
        <v>25.56</v>
      </c>
      <c r="E1442" s="2">
        <v>7.3</v>
      </c>
      <c r="F1442" s="2">
        <v>186.59</v>
      </c>
      <c r="G1442" t="s">
        <v>1753</v>
      </c>
      <c r="H1442">
        <f ca="1">IF(186.59&lt;&gt;186.59,0,0)</f>
        <v>0</v>
      </c>
      <c r="I1442" t="s">
        <v>14</v>
      </c>
      <c r="J1442" t="s">
        <v>14</v>
      </c>
    </row>
    <row r="1443" spans="1:10">
      <c r="A1443" t="s">
        <v>1800</v>
      </c>
      <c r="B1443" t="s">
        <v>1801</v>
      </c>
      <c r="C1443" t="s">
        <v>667</v>
      </c>
      <c r="D1443" s="1">
        <v>20.22</v>
      </c>
      <c r="E1443" s="2">
        <v>3.45</v>
      </c>
      <c r="F1443" s="2">
        <v>69.76</v>
      </c>
      <c r="G1443" t="s">
        <v>1802</v>
      </c>
      <c r="H1443">
        <f ca="1">IF(69.76&lt;&gt;69.76,0,0)</f>
        <v>0</v>
      </c>
      <c r="I1443" t="s">
        <v>14</v>
      </c>
      <c r="J1443" t="s">
        <v>14</v>
      </c>
    </row>
    <row r="1444" spans="1:10">
      <c r="A1444" t="s">
        <v>1803</v>
      </c>
      <c r="B1444" t="s">
        <v>1801</v>
      </c>
      <c r="C1444" t="s">
        <v>399</v>
      </c>
      <c r="D1444" s="1">
        <v>20.11</v>
      </c>
      <c r="E1444" s="2">
        <v>4.7</v>
      </c>
      <c r="F1444" s="2">
        <v>94.52</v>
      </c>
      <c r="G1444" t="s">
        <v>1802</v>
      </c>
      <c r="H1444">
        <f ca="1">IF(94.52&lt;&gt;94.52,0,0)</f>
        <v>0</v>
      </c>
      <c r="I1444" t="s">
        <v>14</v>
      </c>
      <c r="J1444" t="s">
        <v>14</v>
      </c>
    </row>
    <row r="1445" spans="1:10">
      <c r="A1445" t="s">
        <v>1804</v>
      </c>
      <c r="B1445" t="s">
        <v>1801</v>
      </c>
      <c r="C1445" t="s">
        <v>679</v>
      </c>
      <c r="D1445" s="1">
        <v>20.17</v>
      </c>
      <c r="E1445" s="2">
        <v>4.7</v>
      </c>
      <c r="F1445" s="2">
        <v>94.8</v>
      </c>
      <c r="G1445" t="s">
        <v>1802</v>
      </c>
      <c r="H1445">
        <f ca="1">IF(94.8&lt;&gt;94.8,0,0)</f>
        <v>0</v>
      </c>
      <c r="I1445" t="s">
        <v>14</v>
      </c>
      <c r="J1445" t="s">
        <v>14</v>
      </c>
    </row>
    <row r="1446" spans="1:10">
      <c r="A1446" t="s">
        <v>1805</v>
      </c>
      <c r="B1446" t="s">
        <v>1801</v>
      </c>
      <c r="C1446" t="s">
        <v>399</v>
      </c>
      <c r="D1446" s="1">
        <v>20.17</v>
      </c>
      <c r="E1446" s="2">
        <v>4.7</v>
      </c>
      <c r="F1446" s="2">
        <v>94.8</v>
      </c>
      <c r="G1446" t="s">
        <v>1802</v>
      </c>
      <c r="H1446">
        <f ca="1">IF(94.8&lt;&gt;94.8,0,0)</f>
        <v>0</v>
      </c>
      <c r="I1446" t="s">
        <v>14</v>
      </c>
      <c r="J1446" t="s">
        <v>14</v>
      </c>
    </row>
    <row r="1447" spans="1:10">
      <c r="A1447" t="s">
        <v>1806</v>
      </c>
      <c r="B1447" t="s">
        <v>1801</v>
      </c>
      <c r="C1447" t="s">
        <v>673</v>
      </c>
      <c r="D1447" s="1">
        <v>20.02</v>
      </c>
      <c r="E1447" s="2">
        <v>4.7</v>
      </c>
      <c r="F1447" s="2">
        <v>94.09</v>
      </c>
      <c r="G1447" t="s">
        <v>1802</v>
      </c>
      <c r="H1447">
        <f ca="1">IF(94.09&lt;&gt;94.09,0,0)</f>
        <v>0</v>
      </c>
      <c r="I1447" t="s">
        <v>14</v>
      </c>
      <c r="J1447" t="s">
        <v>14</v>
      </c>
    </row>
    <row r="1448" spans="1:10">
      <c r="A1448" t="s">
        <v>1807</v>
      </c>
      <c r="B1448" t="s">
        <v>1801</v>
      </c>
      <c r="C1448" t="s">
        <v>399</v>
      </c>
      <c r="D1448" s="1">
        <v>20.22</v>
      </c>
      <c r="E1448" s="2">
        <v>4.7</v>
      </c>
      <c r="F1448" s="2">
        <v>95.03</v>
      </c>
      <c r="G1448" t="s">
        <v>1802</v>
      </c>
      <c r="H1448">
        <f ca="1">IF(95.03&lt;&gt;95.03,0,0)</f>
        <v>0</v>
      </c>
      <c r="I1448" t="s">
        <v>14</v>
      </c>
      <c r="J1448" t="s">
        <v>14</v>
      </c>
    </row>
    <row r="1449" spans="1:10">
      <c r="A1449" t="s">
        <v>1808</v>
      </c>
      <c r="B1449" t="s">
        <v>1801</v>
      </c>
      <c r="C1449" t="s">
        <v>396</v>
      </c>
      <c r="D1449" s="1">
        <v>20.19</v>
      </c>
      <c r="E1449" s="2">
        <v>5.2</v>
      </c>
      <c r="F1449" s="2">
        <v>104.99</v>
      </c>
      <c r="G1449" t="s">
        <v>1802</v>
      </c>
      <c r="H1449">
        <f ca="1">IF(104.99&lt;&gt;104.99,0,0)</f>
        <v>0</v>
      </c>
      <c r="I1449" t="s">
        <v>14</v>
      </c>
      <c r="J1449" t="s">
        <v>14</v>
      </c>
    </row>
    <row r="1450" spans="1:10">
      <c r="A1450" t="s">
        <v>1809</v>
      </c>
      <c r="B1450" t="s">
        <v>1801</v>
      </c>
      <c r="C1450" t="s">
        <v>399</v>
      </c>
      <c r="D1450" s="1">
        <v>20.18</v>
      </c>
      <c r="E1450" s="2">
        <v>4.7</v>
      </c>
      <c r="F1450" s="2">
        <v>94.85</v>
      </c>
      <c r="G1450" t="s">
        <v>1802</v>
      </c>
      <c r="H1450">
        <f ca="1">IF(94.85&lt;&gt;94.85,0,0)</f>
        <v>0</v>
      </c>
      <c r="I1450" t="s">
        <v>14</v>
      </c>
      <c r="J1450" t="s">
        <v>14</v>
      </c>
    </row>
    <row r="1451" spans="1:10">
      <c r="A1451" t="s">
        <v>1810</v>
      </c>
      <c r="B1451" t="s">
        <v>1801</v>
      </c>
      <c r="C1451" t="s">
        <v>399</v>
      </c>
      <c r="D1451" s="1">
        <v>20.25</v>
      </c>
      <c r="E1451" s="2">
        <v>4.7</v>
      </c>
      <c r="F1451" s="2">
        <v>95.18</v>
      </c>
      <c r="G1451" t="s">
        <v>1802</v>
      </c>
      <c r="H1451">
        <f ca="1">IF(95.18&lt;&gt;95.18,0,0)</f>
        <v>0</v>
      </c>
      <c r="I1451" t="s">
        <v>14</v>
      </c>
      <c r="J1451" t="s">
        <v>14</v>
      </c>
    </row>
    <row r="1452" spans="1:10">
      <c r="A1452" t="s">
        <v>1811</v>
      </c>
      <c r="B1452" t="s">
        <v>1801</v>
      </c>
      <c r="C1452" t="s">
        <v>399</v>
      </c>
      <c r="D1452" s="1">
        <v>20.19</v>
      </c>
      <c r="E1452" s="2">
        <v>4.7</v>
      </c>
      <c r="F1452" s="2">
        <v>94.89</v>
      </c>
      <c r="G1452" t="s">
        <v>1802</v>
      </c>
      <c r="H1452">
        <f ca="1">IF(94.89&lt;&gt;94.89,0,0)</f>
        <v>0</v>
      </c>
      <c r="I1452" t="s">
        <v>14</v>
      </c>
      <c r="J1452" t="s">
        <v>14</v>
      </c>
    </row>
    <row r="1453" spans="1:10">
      <c r="A1453" t="s">
        <v>1812</v>
      </c>
      <c r="B1453" t="s">
        <v>1801</v>
      </c>
      <c r="C1453" t="s">
        <v>399</v>
      </c>
      <c r="D1453" s="1">
        <v>20.18</v>
      </c>
      <c r="E1453" s="2">
        <v>4.7</v>
      </c>
      <c r="F1453" s="2">
        <v>94.85</v>
      </c>
      <c r="G1453" t="s">
        <v>1802</v>
      </c>
      <c r="H1453">
        <f ca="1">IF(94.85&lt;&gt;94.85,0,0)</f>
        <v>0</v>
      </c>
      <c r="I1453" t="s">
        <v>14</v>
      </c>
      <c r="J1453" t="s">
        <v>14</v>
      </c>
    </row>
    <row r="1454" spans="1:10">
      <c r="A1454" t="s">
        <v>1813</v>
      </c>
      <c r="B1454" t="s">
        <v>1801</v>
      </c>
      <c r="C1454" t="s">
        <v>473</v>
      </c>
      <c r="D1454" s="1">
        <v>20.17</v>
      </c>
      <c r="E1454" s="2">
        <v>3.95</v>
      </c>
      <c r="F1454" s="2">
        <v>79.67</v>
      </c>
      <c r="G1454" t="s">
        <v>1802</v>
      </c>
      <c r="H1454">
        <f ca="1">IF(79.67&lt;&gt;79.67,0,0)</f>
        <v>0</v>
      </c>
      <c r="I1454" t="s">
        <v>14</v>
      </c>
      <c r="J1454" t="s">
        <v>14</v>
      </c>
    </row>
    <row r="1455" spans="1:10">
      <c r="A1455" t="s">
        <v>1814</v>
      </c>
      <c r="B1455" t="s">
        <v>1801</v>
      </c>
      <c r="C1455" t="s">
        <v>399</v>
      </c>
      <c r="D1455" s="1">
        <v>20.12</v>
      </c>
      <c r="E1455" s="2">
        <v>4.7</v>
      </c>
      <c r="F1455" s="2">
        <v>94.56</v>
      </c>
      <c r="G1455" t="s">
        <v>1802</v>
      </c>
      <c r="H1455">
        <f ca="1">IF(94.56&lt;&gt;94.56,0,0)</f>
        <v>0</v>
      </c>
      <c r="I1455" t="s">
        <v>14</v>
      </c>
      <c r="J1455" t="s">
        <v>14</v>
      </c>
    </row>
    <row r="1456" spans="1:10">
      <c r="A1456" t="s">
        <v>1815</v>
      </c>
      <c r="B1456" t="s">
        <v>1801</v>
      </c>
      <c r="C1456" t="s">
        <v>396</v>
      </c>
      <c r="D1456" s="1">
        <v>20.13</v>
      </c>
      <c r="E1456" s="2">
        <v>5.2</v>
      </c>
      <c r="F1456" s="2">
        <v>104.68</v>
      </c>
      <c r="G1456" t="s">
        <v>1802</v>
      </c>
      <c r="H1456">
        <f ca="1">IF(104.68&lt;&gt;104.68,0,0)</f>
        <v>0</v>
      </c>
      <c r="I1456" t="s">
        <v>14</v>
      </c>
      <c r="J1456" t="s">
        <v>14</v>
      </c>
    </row>
    <row r="1457" spans="1:10">
      <c r="A1457" t="s">
        <v>1816</v>
      </c>
      <c r="B1457" t="s">
        <v>1801</v>
      </c>
      <c r="C1457" t="s">
        <v>478</v>
      </c>
      <c r="D1457" s="1">
        <v>20.24</v>
      </c>
      <c r="E1457" s="2">
        <v>4.7</v>
      </c>
      <c r="F1457" s="2">
        <v>95.13</v>
      </c>
      <c r="G1457" t="s">
        <v>1802</v>
      </c>
      <c r="H1457">
        <f ca="1">IF(95.13&lt;&gt;95.13,0,0)</f>
        <v>0</v>
      </c>
      <c r="I1457" t="s">
        <v>14</v>
      </c>
      <c r="J1457" t="s">
        <v>14</v>
      </c>
    </row>
    <row r="1458" spans="1:10">
      <c r="A1458" t="s">
        <v>1817</v>
      </c>
      <c r="B1458" t="s">
        <v>1801</v>
      </c>
      <c r="C1458" t="s">
        <v>399</v>
      </c>
      <c r="D1458" s="1">
        <v>20.28</v>
      </c>
      <c r="E1458" s="2">
        <v>4.7</v>
      </c>
      <c r="F1458" s="2">
        <v>95.32</v>
      </c>
      <c r="G1458" t="s">
        <v>1802</v>
      </c>
      <c r="H1458">
        <f ca="1">IF(95.32&lt;&gt;95.32,0,0)</f>
        <v>0</v>
      </c>
      <c r="I1458" t="s">
        <v>14</v>
      </c>
      <c r="J1458" t="s">
        <v>14</v>
      </c>
    </row>
    <row r="1459" spans="1:10">
      <c r="A1459" t="s">
        <v>1818</v>
      </c>
      <c r="B1459" t="s">
        <v>1801</v>
      </c>
      <c r="C1459" t="s">
        <v>483</v>
      </c>
      <c r="D1459" s="1">
        <v>20.25</v>
      </c>
      <c r="E1459" s="2">
        <v>4.15</v>
      </c>
      <c r="F1459" s="2">
        <v>84.04</v>
      </c>
      <c r="G1459" t="s">
        <v>1802</v>
      </c>
      <c r="H1459">
        <f ca="1">IF(84.04&lt;&gt;84.04,0,0)</f>
        <v>0</v>
      </c>
      <c r="I1459" t="s">
        <v>14</v>
      </c>
      <c r="J1459" t="s">
        <v>14</v>
      </c>
    </row>
    <row r="1460" spans="1:10">
      <c r="A1460" t="s">
        <v>1819</v>
      </c>
      <c r="B1460" t="s">
        <v>1801</v>
      </c>
      <c r="C1460" t="s">
        <v>399</v>
      </c>
      <c r="D1460" s="1">
        <v>20.23</v>
      </c>
      <c r="E1460" s="2">
        <v>4.7</v>
      </c>
      <c r="F1460" s="2">
        <v>95.08</v>
      </c>
      <c r="G1460" t="s">
        <v>1802</v>
      </c>
      <c r="H1460">
        <f ca="1">IF(95.08&lt;&gt;95.08,0,0)</f>
        <v>0</v>
      </c>
      <c r="I1460" t="s">
        <v>14</v>
      </c>
      <c r="J1460" t="s">
        <v>14</v>
      </c>
    </row>
    <row r="1461" spans="1:10">
      <c r="A1461" t="s">
        <v>1820</v>
      </c>
      <c r="B1461" t="s">
        <v>1801</v>
      </c>
      <c r="C1461" t="s">
        <v>399</v>
      </c>
      <c r="D1461" s="1">
        <v>20.21</v>
      </c>
      <c r="E1461" s="2">
        <v>4.7</v>
      </c>
      <c r="F1461" s="2">
        <v>94.99</v>
      </c>
      <c r="G1461" t="s">
        <v>1802</v>
      </c>
      <c r="H1461">
        <f ca="1">IF(94.99&lt;&gt;94.99,0,0)</f>
        <v>0</v>
      </c>
      <c r="I1461" t="s">
        <v>14</v>
      </c>
      <c r="J1461" t="s">
        <v>14</v>
      </c>
    </row>
    <row r="1462" spans="1:10">
      <c r="A1462" t="s">
        <v>1821</v>
      </c>
      <c r="B1462" t="s">
        <v>1801</v>
      </c>
      <c r="C1462" t="s">
        <v>478</v>
      </c>
      <c r="D1462" s="1">
        <v>20.33</v>
      </c>
      <c r="E1462" s="2">
        <v>4.7</v>
      </c>
      <c r="F1462" s="2">
        <v>95.55</v>
      </c>
      <c r="G1462" t="s">
        <v>1802</v>
      </c>
      <c r="H1462">
        <f ca="1">IF(95.55&lt;&gt;95.55,0,0)</f>
        <v>0</v>
      </c>
      <c r="I1462" t="s">
        <v>14</v>
      </c>
      <c r="J1462" t="s">
        <v>14</v>
      </c>
    </row>
    <row r="1463" spans="1:10">
      <c r="A1463" t="s">
        <v>1822</v>
      </c>
      <c r="B1463" t="s">
        <v>1801</v>
      </c>
      <c r="C1463" t="s">
        <v>483</v>
      </c>
      <c r="D1463" s="1">
        <v>20.22</v>
      </c>
      <c r="E1463" s="2">
        <v>4.15</v>
      </c>
      <c r="F1463" s="2">
        <v>83.91</v>
      </c>
      <c r="G1463" t="s">
        <v>1802</v>
      </c>
      <c r="H1463">
        <f ca="1">IF(83.91&lt;&gt;83.91,0,0)</f>
        <v>0</v>
      </c>
      <c r="I1463" t="s">
        <v>14</v>
      </c>
      <c r="J1463" t="s">
        <v>14</v>
      </c>
    </row>
    <row r="1464" spans="1:10">
      <c r="A1464" t="s">
        <v>1823</v>
      </c>
      <c r="B1464" t="s">
        <v>1801</v>
      </c>
      <c r="C1464" t="s">
        <v>478</v>
      </c>
      <c r="D1464" s="1">
        <v>20.25</v>
      </c>
      <c r="E1464" s="2">
        <v>4.7</v>
      </c>
      <c r="F1464" s="2">
        <v>95.18</v>
      </c>
      <c r="G1464" t="s">
        <v>1802</v>
      </c>
      <c r="H1464">
        <f ca="1">IF(95.18&lt;&gt;95.18,0,0)</f>
        <v>0</v>
      </c>
      <c r="I1464" t="s">
        <v>14</v>
      </c>
      <c r="J1464" t="s">
        <v>14</v>
      </c>
    </row>
    <row r="1465" spans="1:10">
      <c r="A1465" t="s">
        <v>1824</v>
      </c>
      <c r="B1465" t="s">
        <v>1801</v>
      </c>
      <c r="C1465" t="s">
        <v>411</v>
      </c>
      <c r="D1465" s="1">
        <v>20.57</v>
      </c>
      <c r="E1465" s="2">
        <v>4.3</v>
      </c>
      <c r="F1465" s="2">
        <v>88.45</v>
      </c>
      <c r="G1465" t="s">
        <v>1802</v>
      </c>
      <c r="H1465">
        <f ca="1">IF(88.45&lt;&gt;88.45,0,0)</f>
        <v>0</v>
      </c>
      <c r="I1465" t="s">
        <v>14</v>
      </c>
      <c r="J1465" t="s">
        <v>14</v>
      </c>
    </row>
    <row r="1466" spans="1:10">
      <c r="A1466" t="s">
        <v>1825</v>
      </c>
      <c r="B1466" t="s">
        <v>1801</v>
      </c>
      <c r="C1466" t="s">
        <v>534</v>
      </c>
      <c r="D1466" s="1">
        <v>20.68</v>
      </c>
      <c r="E1466" s="2">
        <v>4.9</v>
      </c>
      <c r="F1466" s="2">
        <v>101.33</v>
      </c>
      <c r="G1466" t="s">
        <v>1802</v>
      </c>
      <c r="H1466">
        <f ca="1">IF(101.33&lt;&gt;101.33,0,0)</f>
        <v>0</v>
      </c>
      <c r="I1466" t="s">
        <v>14</v>
      </c>
      <c r="J1466" t="s">
        <v>14</v>
      </c>
    </row>
    <row r="1467" spans="1:10">
      <c r="A1467" t="s">
        <v>1826</v>
      </c>
      <c r="B1467" t="s">
        <v>1801</v>
      </c>
      <c r="C1467" t="s">
        <v>411</v>
      </c>
      <c r="D1467" s="1">
        <v>20.53</v>
      </c>
      <c r="E1467" s="2">
        <v>4.3</v>
      </c>
      <c r="F1467" s="2">
        <v>88.28</v>
      </c>
      <c r="G1467" t="s">
        <v>1802</v>
      </c>
      <c r="H1467">
        <f ca="1">IF(88.28&lt;&gt;88.28,0,0)</f>
        <v>0</v>
      </c>
      <c r="I1467" t="s">
        <v>14</v>
      </c>
      <c r="J1467" t="s">
        <v>14</v>
      </c>
    </row>
    <row r="1468" spans="1:10">
      <c r="A1468" t="s">
        <v>1827</v>
      </c>
      <c r="B1468" t="s">
        <v>1801</v>
      </c>
      <c r="C1468" t="s">
        <v>423</v>
      </c>
      <c r="D1468" s="1">
        <v>20.71</v>
      </c>
      <c r="E1468" s="2">
        <v>3.1</v>
      </c>
      <c r="F1468" s="2">
        <v>64.2</v>
      </c>
      <c r="G1468" t="s">
        <v>1802</v>
      </c>
      <c r="H1468">
        <f ca="1">IF(64.2&lt;&gt;64.2,0,0)</f>
        <v>0</v>
      </c>
      <c r="I1468" t="s">
        <v>14</v>
      </c>
      <c r="J1468" t="s">
        <v>14</v>
      </c>
    </row>
    <row r="1469" spans="1:10">
      <c r="A1469" t="s">
        <v>1828</v>
      </c>
      <c r="B1469" t="s">
        <v>1801</v>
      </c>
      <c r="C1469" t="s">
        <v>415</v>
      </c>
      <c r="D1469" s="1">
        <v>20.66</v>
      </c>
      <c r="E1469" s="2">
        <v>3.95</v>
      </c>
      <c r="F1469" s="2">
        <v>81.61</v>
      </c>
      <c r="G1469" t="s">
        <v>1802</v>
      </c>
      <c r="H1469">
        <f ca="1">IF(81.61&lt;&gt;81.61,0,0)</f>
        <v>0</v>
      </c>
      <c r="I1469" t="s">
        <v>14</v>
      </c>
      <c r="J1469" t="s">
        <v>14</v>
      </c>
    </row>
    <row r="1470" spans="1:10">
      <c r="A1470" t="s">
        <v>1829</v>
      </c>
      <c r="B1470" t="s">
        <v>1801</v>
      </c>
      <c r="C1470" t="s">
        <v>411</v>
      </c>
      <c r="D1470" s="1">
        <v>20.67</v>
      </c>
      <c r="E1470" s="2">
        <v>4.3</v>
      </c>
      <c r="F1470" s="2">
        <v>88.88</v>
      </c>
      <c r="G1470" t="s">
        <v>1802</v>
      </c>
      <c r="H1470">
        <f ca="1">IF(88.88&lt;&gt;88.88,0,0)</f>
        <v>0</v>
      </c>
      <c r="I1470" t="s">
        <v>14</v>
      </c>
      <c r="J1470" t="s">
        <v>14</v>
      </c>
    </row>
    <row r="1471" spans="1:10">
      <c r="A1471" t="s">
        <v>1830</v>
      </c>
      <c r="B1471" t="s">
        <v>1801</v>
      </c>
      <c r="C1471" t="s">
        <v>1831</v>
      </c>
      <c r="D1471" s="1">
        <v>20.67</v>
      </c>
      <c r="E1471" s="2">
        <v>3.85</v>
      </c>
      <c r="F1471" s="2">
        <v>79.58</v>
      </c>
      <c r="G1471" t="s">
        <v>1802</v>
      </c>
      <c r="H1471">
        <f ca="1">IF(79.58&lt;&gt;79.58,0,0)</f>
        <v>0</v>
      </c>
      <c r="I1471" t="s">
        <v>14</v>
      </c>
      <c r="J1471" t="s">
        <v>14</v>
      </c>
    </row>
    <row r="1472" spans="1:10">
      <c r="A1472" t="s">
        <v>1832</v>
      </c>
      <c r="B1472" t="s">
        <v>1801</v>
      </c>
      <c r="C1472" t="s">
        <v>411</v>
      </c>
      <c r="D1472" s="1">
        <v>20.72</v>
      </c>
      <c r="E1472" s="2">
        <v>4.3</v>
      </c>
      <c r="F1472" s="2">
        <v>89.1</v>
      </c>
      <c r="G1472" t="s">
        <v>1802</v>
      </c>
      <c r="H1472">
        <f ca="1">IF(89.1&lt;&gt;89.1,0,0)</f>
        <v>0</v>
      </c>
      <c r="I1472" t="s">
        <v>14</v>
      </c>
      <c r="J1472" t="s">
        <v>14</v>
      </c>
    </row>
    <row r="1473" spans="1:10">
      <c r="A1473" t="s">
        <v>1833</v>
      </c>
      <c r="B1473" t="s">
        <v>1834</v>
      </c>
      <c r="C1473" t="s">
        <v>262</v>
      </c>
      <c r="D1473" s="1">
        <v>18.93</v>
      </c>
      <c r="E1473" s="2">
        <v>6.15</v>
      </c>
      <c r="F1473" s="2">
        <v>116.42</v>
      </c>
      <c r="G1473" t="s">
        <v>1835</v>
      </c>
      <c r="H1473">
        <f ca="1">IF(116.42&lt;&gt;116.42,0,0)</f>
        <v>0</v>
      </c>
      <c r="I1473" t="s">
        <v>14</v>
      </c>
      <c r="J1473" t="s">
        <v>14</v>
      </c>
    </row>
    <row r="1474" spans="1:10">
      <c r="A1474" t="s">
        <v>1836</v>
      </c>
      <c r="B1474" t="s">
        <v>1834</v>
      </c>
      <c r="C1474" t="s">
        <v>1274</v>
      </c>
      <c r="D1474" s="1">
        <v>18.96</v>
      </c>
      <c r="E1474" s="2">
        <v>4.7</v>
      </c>
      <c r="F1474" s="2">
        <v>89.11</v>
      </c>
      <c r="G1474" t="s">
        <v>1835</v>
      </c>
      <c r="H1474">
        <f ca="1">IF(89.11&lt;&gt;89.11,0,0)</f>
        <v>0</v>
      </c>
      <c r="I1474" t="s">
        <v>14</v>
      </c>
      <c r="J1474" t="s">
        <v>14</v>
      </c>
    </row>
    <row r="1475" spans="1:10">
      <c r="A1475" t="s">
        <v>1837</v>
      </c>
      <c r="B1475" t="s">
        <v>1834</v>
      </c>
      <c r="C1475" t="s">
        <v>150</v>
      </c>
      <c r="D1475" s="1">
        <v>18.97</v>
      </c>
      <c r="E1475" s="2">
        <v>4.3</v>
      </c>
      <c r="F1475" s="2">
        <v>81.57</v>
      </c>
      <c r="G1475" t="s">
        <v>1835</v>
      </c>
      <c r="H1475">
        <f ca="1">IF(81.57&lt;&gt;81.57,0,0)</f>
        <v>0</v>
      </c>
      <c r="I1475" t="s">
        <v>14</v>
      </c>
      <c r="J1475" t="s">
        <v>14</v>
      </c>
    </row>
    <row r="1476" spans="1:10">
      <c r="A1476" t="s">
        <v>1838</v>
      </c>
      <c r="B1476" t="s">
        <v>1834</v>
      </c>
      <c r="C1476" t="s">
        <v>244</v>
      </c>
      <c r="D1476" s="1">
        <v>19.01</v>
      </c>
      <c r="E1476" s="2">
        <v>4.15</v>
      </c>
      <c r="F1476" s="2">
        <v>78.89</v>
      </c>
      <c r="G1476" t="s">
        <v>1835</v>
      </c>
      <c r="H1476">
        <f ca="1">IF(78.89&lt;&gt;78.89,0,0)</f>
        <v>0</v>
      </c>
      <c r="I1476" t="s">
        <v>14</v>
      </c>
      <c r="J1476" t="s">
        <v>14</v>
      </c>
    </row>
    <row r="1477" spans="1:10">
      <c r="A1477" t="s">
        <v>1839</v>
      </c>
      <c r="B1477" t="s">
        <v>1834</v>
      </c>
      <c r="C1477" t="s">
        <v>150</v>
      </c>
      <c r="D1477" s="1">
        <v>18.93</v>
      </c>
      <c r="E1477" s="2">
        <v>4.3</v>
      </c>
      <c r="F1477" s="2">
        <v>81.4</v>
      </c>
      <c r="G1477" t="s">
        <v>1835</v>
      </c>
      <c r="H1477">
        <f ca="1">IF(81.4&lt;&gt;81.4,0,0)</f>
        <v>0</v>
      </c>
      <c r="I1477" t="s">
        <v>14</v>
      </c>
      <c r="J1477" t="s">
        <v>14</v>
      </c>
    </row>
    <row r="1478" spans="1:10">
      <c r="A1478" t="s">
        <v>1840</v>
      </c>
      <c r="B1478" t="s">
        <v>1834</v>
      </c>
      <c r="C1478" t="s">
        <v>242</v>
      </c>
      <c r="D1478" s="1">
        <v>18.93</v>
      </c>
      <c r="E1478" s="2">
        <v>5.2</v>
      </c>
      <c r="F1478" s="2">
        <v>98.44</v>
      </c>
      <c r="G1478" t="s">
        <v>1835</v>
      </c>
      <c r="H1478">
        <f ca="1">IF(98.44&lt;&gt;98.44,0,0)</f>
        <v>0</v>
      </c>
      <c r="I1478" t="s">
        <v>14</v>
      </c>
      <c r="J1478" t="s">
        <v>14</v>
      </c>
    </row>
    <row r="1479" spans="1:10">
      <c r="A1479" t="s">
        <v>1841</v>
      </c>
      <c r="B1479" t="s">
        <v>1834</v>
      </c>
      <c r="C1479" t="s">
        <v>145</v>
      </c>
      <c r="D1479" s="1">
        <v>18.94</v>
      </c>
      <c r="E1479" s="2">
        <v>4.3</v>
      </c>
      <c r="F1479" s="2">
        <v>81.44</v>
      </c>
      <c r="G1479" t="s">
        <v>1835</v>
      </c>
      <c r="H1479">
        <f ca="1">IF(81.44&lt;&gt;81.44,0,0)</f>
        <v>0</v>
      </c>
      <c r="I1479" t="s">
        <v>14</v>
      </c>
      <c r="J1479" t="s">
        <v>14</v>
      </c>
    </row>
    <row r="1480" spans="1:10">
      <c r="A1480" t="s">
        <v>1842</v>
      </c>
      <c r="B1480" t="s">
        <v>1834</v>
      </c>
      <c r="C1480" t="s">
        <v>244</v>
      </c>
      <c r="D1480" s="1">
        <v>18.91</v>
      </c>
      <c r="E1480" s="2">
        <v>4.15</v>
      </c>
      <c r="F1480" s="2">
        <v>78.48</v>
      </c>
      <c r="G1480" t="s">
        <v>1835</v>
      </c>
      <c r="H1480">
        <f ca="1">IF(78.48&lt;&gt;78.48,0,0)</f>
        <v>0</v>
      </c>
      <c r="I1480" t="s">
        <v>14</v>
      </c>
      <c r="J1480" t="s">
        <v>14</v>
      </c>
    </row>
    <row r="1481" spans="1:10">
      <c r="A1481" t="s">
        <v>1843</v>
      </c>
      <c r="B1481" t="s">
        <v>1834</v>
      </c>
      <c r="C1481" t="s">
        <v>150</v>
      </c>
      <c r="D1481" s="1">
        <v>18.99</v>
      </c>
      <c r="E1481" s="2">
        <v>4.3</v>
      </c>
      <c r="F1481" s="2">
        <v>81.66</v>
      </c>
      <c r="G1481" t="s">
        <v>1835</v>
      </c>
      <c r="H1481">
        <f ca="1">IF(81.66&lt;&gt;81.66,0,0)</f>
        <v>0</v>
      </c>
      <c r="I1481" t="s">
        <v>14</v>
      </c>
      <c r="J1481" t="s">
        <v>14</v>
      </c>
    </row>
    <row r="1482" spans="1:10">
      <c r="A1482" t="s">
        <v>1844</v>
      </c>
      <c r="B1482" t="s">
        <v>1834</v>
      </c>
      <c r="C1482" t="s">
        <v>150</v>
      </c>
      <c r="D1482" s="1">
        <v>18.86</v>
      </c>
      <c r="E1482" s="2">
        <v>4.3</v>
      </c>
      <c r="F1482" s="2">
        <v>81.1</v>
      </c>
      <c r="G1482" t="s">
        <v>1835</v>
      </c>
      <c r="H1482">
        <f ca="1">IF(81.1&lt;&gt;81.1,0,0)</f>
        <v>0</v>
      </c>
      <c r="I1482" t="s">
        <v>14</v>
      </c>
      <c r="J1482" t="s">
        <v>14</v>
      </c>
    </row>
    <row r="1483" spans="1:10">
      <c r="A1483" t="s">
        <v>1845</v>
      </c>
      <c r="B1483" t="s">
        <v>1834</v>
      </c>
      <c r="C1483" t="s">
        <v>253</v>
      </c>
      <c r="D1483" s="1">
        <v>18.94</v>
      </c>
      <c r="E1483" s="2">
        <v>4.3</v>
      </c>
      <c r="F1483" s="2">
        <v>81.44</v>
      </c>
      <c r="G1483" t="s">
        <v>1835</v>
      </c>
      <c r="H1483">
        <f ca="1">IF(81.44&lt;&gt;81.44,0,0)</f>
        <v>0</v>
      </c>
      <c r="I1483" t="s">
        <v>14</v>
      </c>
      <c r="J1483" t="s">
        <v>14</v>
      </c>
    </row>
    <row r="1484" spans="1:10">
      <c r="A1484" t="s">
        <v>1846</v>
      </c>
      <c r="B1484" t="s">
        <v>1834</v>
      </c>
      <c r="C1484" t="s">
        <v>150</v>
      </c>
      <c r="D1484" s="1">
        <v>18.86</v>
      </c>
      <c r="E1484" s="2">
        <v>4.3</v>
      </c>
      <c r="F1484" s="2">
        <v>81.1</v>
      </c>
      <c r="G1484" t="s">
        <v>1835</v>
      </c>
      <c r="H1484">
        <f ca="1">IF(81.1&lt;&gt;81.1,0,0)</f>
        <v>0</v>
      </c>
      <c r="I1484" t="s">
        <v>14</v>
      </c>
      <c r="J1484" t="s">
        <v>14</v>
      </c>
    </row>
    <row r="1485" spans="1:10">
      <c r="A1485" t="s">
        <v>1847</v>
      </c>
      <c r="B1485" t="s">
        <v>1834</v>
      </c>
      <c r="C1485" t="s">
        <v>145</v>
      </c>
      <c r="D1485" s="1">
        <v>19</v>
      </c>
      <c r="E1485" s="2">
        <v>4.3</v>
      </c>
      <c r="F1485" s="2">
        <v>81.7</v>
      </c>
      <c r="G1485" t="s">
        <v>1835</v>
      </c>
      <c r="H1485">
        <f ca="1">IF(81.7&lt;&gt;81.7,0,0)</f>
        <v>0</v>
      </c>
      <c r="I1485" t="s">
        <v>14</v>
      </c>
      <c r="J1485" t="s">
        <v>14</v>
      </c>
    </row>
    <row r="1486" spans="1:10">
      <c r="A1486" t="s">
        <v>1848</v>
      </c>
      <c r="B1486" t="s">
        <v>1834</v>
      </c>
      <c r="C1486" t="s">
        <v>139</v>
      </c>
      <c r="D1486" s="1">
        <v>18.91</v>
      </c>
      <c r="E1486" s="2">
        <v>5.2</v>
      </c>
      <c r="F1486" s="2">
        <v>98.33</v>
      </c>
      <c r="G1486" t="s">
        <v>1835</v>
      </c>
      <c r="H1486">
        <f ca="1">IF(98.33&lt;&gt;98.33,0,0)</f>
        <v>0</v>
      </c>
      <c r="I1486" t="s">
        <v>14</v>
      </c>
      <c r="J1486" t="s">
        <v>14</v>
      </c>
    </row>
    <row r="1487" spans="1:10">
      <c r="A1487" t="s">
        <v>1849</v>
      </c>
      <c r="B1487" t="s">
        <v>1834</v>
      </c>
      <c r="C1487" t="s">
        <v>139</v>
      </c>
      <c r="D1487" s="1">
        <v>19.01</v>
      </c>
      <c r="E1487" s="2">
        <v>5.2</v>
      </c>
      <c r="F1487" s="2">
        <v>98.85</v>
      </c>
      <c r="G1487" t="s">
        <v>1835</v>
      </c>
      <c r="H1487">
        <f ca="1">IF(98.85&lt;&gt;98.85,0,0)</f>
        <v>0</v>
      </c>
      <c r="I1487" t="s">
        <v>14</v>
      </c>
      <c r="J1487" t="s">
        <v>14</v>
      </c>
    </row>
    <row r="1488" spans="1:10">
      <c r="A1488" t="s">
        <v>1850</v>
      </c>
      <c r="B1488" t="s">
        <v>1834</v>
      </c>
      <c r="C1488" t="s">
        <v>145</v>
      </c>
      <c r="D1488" s="1">
        <v>18.85</v>
      </c>
      <c r="E1488" s="2">
        <v>4.3</v>
      </c>
      <c r="F1488" s="2">
        <v>81.06</v>
      </c>
      <c r="G1488" t="s">
        <v>1835</v>
      </c>
      <c r="H1488">
        <f ca="1">IF(81.06&lt;&gt;81.06,0,0)</f>
        <v>0</v>
      </c>
      <c r="I1488" t="s">
        <v>14</v>
      </c>
      <c r="J1488" t="s">
        <v>14</v>
      </c>
    </row>
    <row r="1489" spans="1:10">
      <c r="A1489" t="s">
        <v>1851</v>
      </c>
      <c r="B1489" t="s">
        <v>1834</v>
      </c>
      <c r="C1489" t="s">
        <v>145</v>
      </c>
      <c r="D1489" s="1">
        <v>18.93</v>
      </c>
      <c r="E1489" s="2">
        <v>4.3</v>
      </c>
      <c r="F1489" s="2">
        <v>81.4</v>
      </c>
      <c r="G1489" t="s">
        <v>1835</v>
      </c>
      <c r="H1489">
        <f ca="1">IF(81.4&lt;&gt;81.4,0,0)</f>
        <v>0</v>
      </c>
      <c r="I1489" t="s">
        <v>14</v>
      </c>
      <c r="J1489" t="s">
        <v>14</v>
      </c>
    </row>
    <row r="1490" spans="1:10">
      <c r="A1490" t="s">
        <v>1852</v>
      </c>
      <c r="B1490" t="s">
        <v>1834</v>
      </c>
      <c r="C1490" t="s">
        <v>157</v>
      </c>
      <c r="D1490" s="1">
        <v>19.01</v>
      </c>
      <c r="E1490" s="2">
        <v>5.2</v>
      </c>
      <c r="F1490" s="2">
        <v>98.85</v>
      </c>
      <c r="G1490" t="s">
        <v>1835</v>
      </c>
      <c r="H1490">
        <f ca="1">IF(98.85&lt;&gt;98.85,0,0)</f>
        <v>0</v>
      </c>
      <c r="I1490" t="s">
        <v>14</v>
      </c>
      <c r="J1490" t="s">
        <v>14</v>
      </c>
    </row>
    <row r="1491" spans="1:10">
      <c r="A1491" t="s">
        <v>1853</v>
      </c>
      <c r="B1491" t="s">
        <v>1834</v>
      </c>
      <c r="C1491" t="s">
        <v>1854</v>
      </c>
      <c r="D1491" s="1">
        <v>18.92</v>
      </c>
      <c r="E1491" s="2">
        <v>5.95</v>
      </c>
      <c r="F1491" s="2">
        <v>112.57</v>
      </c>
      <c r="G1491" t="s">
        <v>1835</v>
      </c>
      <c r="H1491">
        <f ca="1">IF(112.57&lt;&gt;112.57,0,0)</f>
        <v>0</v>
      </c>
      <c r="I1491" t="s">
        <v>14</v>
      </c>
      <c r="J1491" t="s">
        <v>14</v>
      </c>
    </row>
    <row r="1492" spans="1:10">
      <c r="A1492" t="s">
        <v>1855</v>
      </c>
      <c r="B1492" t="s">
        <v>1834</v>
      </c>
      <c r="C1492" t="s">
        <v>145</v>
      </c>
      <c r="D1492" s="1">
        <v>18.9</v>
      </c>
      <c r="E1492" s="2">
        <v>4.3</v>
      </c>
      <c r="F1492" s="2">
        <v>81.27</v>
      </c>
      <c r="G1492" t="s">
        <v>1835</v>
      </c>
      <c r="H1492">
        <f ca="1">IF(81.27&lt;&gt;81.27,0,0)</f>
        <v>0</v>
      </c>
      <c r="I1492" t="s">
        <v>14</v>
      </c>
      <c r="J1492" t="s">
        <v>14</v>
      </c>
    </row>
    <row r="1493" spans="1:10">
      <c r="A1493" t="s">
        <v>1856</v>
      </c>
      <c r="B1493" t="s">
        <v>1834</v>
      </c>
      <c r="C1493" t="s">
        <v>145</v>
      </c>
      <c r="D1493" s="1">
        <v>18.86</v>
      </c>
      <c r="E1493" s="2">
        <v>4.3</v>
      </c>
      <c r="F1493" s="2">
        <v>81.1</v>
      </c>
      <c r="G1493" t="s">
        <v>1835</v>
      </c>
      <c r="H1493">
        <f ca="1">IF(81.1&lt;&gt;81.1,0,0)</f>
        <v>0</v>
      </c>
      <c r="I1493" t="s">
        <v>14</v>
      </c>
      <c r="J1493" t="s">
        <v>14</v>
      </c>
    </row>
    <row r="1494" spans="1:10">
      <c r="A1494" t="s">
        <v>1857</v>
      </c>
      <c r="B1494" t="s">
        <v>1834</v>
      </c>
      <c r="C1494" t="s">
        <v>1543</v>
      </c>
      <c r="D1494" s="1">
        <v>19</v>
      </c>
      <c r="E1494" s="2">
        <v>10.5</v>
      </c>
      <c r="F1494" s="2">
        <v>199.5</v>
      </c>
      <c r="G1494" t="s">
        <v>1835</v>
      </c>
      <c r="H1494">
        <f ca="1">IF(199.5&lt;&gt;199.5,0,0)</f>
        <v>0</v>
      </c>
      <c r="I1494" t="s">
        <v>14</v>
      </c>
      <c r="J1494" t="s">
        <v>14</v>
      </c>
    </row>
    <row r="1495" spans="1:10">
      <c r="A1495" t="s">
        <v>1858</v>
      </c>
      <c r="B1495" t="s">
        <v>1834</v>
      </c>
      <c r="C1495" t="s">
        <v>260</v>
      </c>
      <c r="D1495" s="1">
        <v>18.81</v>
      </c>
      <c r="E1495" s="2">
        <v>6.7</v>
      </c>
      <c r="F1495" s="2">
        <v>126.03</v>
      </c>
      <c r="G1495" t="s">
        <v>1835</v>
      </c>
      <c r="H1495">
        <f ca="1">IF(126.03&lt;&gt;126.03,0,0)</f>
        <v>0</v>
      </c>
      <c r="I1495" t="s">
        <v>14</v>
      </c>
      <c r="J1495" t="s">
        <v>14</v>
      </c>
    </row>
    <row r="1496" spans="1:10">
      <c r="A1496" t="s">
        <v>1859</v>
      </c>
      <c r="B1496" t="s">
        <v>1834</v>
      </c>
      <c r="C1496" t="s">
        <v>260</v>
      </c>
      <c r="D1496" s="1">
        <v>18.99</v>
      </c>
      <c r="E1496" s="2">
        <v>6.7</v>
      </c>
      <c r="F1496" s="2">
        <v>127.23</v>
      </c>
      <c r="G1496" t="s">
        <v>1835</v>
      </c>
      <c r="H1496">
        <f ca="1">IF(127.23&lt;&gt;127.23,0,0)</f>
        <v>0</v>
      </c>
      <c r="I1496" t="s">
        <v>14</v>
      </c>
      <c r="J1496" t="s">
        <v>14</v>
      </c>
    </row>
    <row r="1497" spans="1:10">
      <c r="A1497" t="s">
        <v>1860</v>
      </c>
      <c r="B1497" t="s">
        <v>1834</v>
      </c>
      <c r="C1497" t="s">
        <v>270</v>
      </c>
      <c r="D1497" s="1">
        <v>19.01</v>
      </c>
      <c r="E1497" s="2">
        <v>9.3</v>
      </c>
      <c r="F1497" s="2">
        <v>176.79</v>
      </c>
      <c r="G1497" t="s">
        <v>1835</v>
      </c>
      <c r="H1497">
        <f ca="1">IF(176.79&lt;&gt;176.79,0,0)</f>
        <v>0</v>
      </c>
      <c r="I1497" t="s">
        <v>14</v>
      </c>
      <c r="J1497" t="s">
        <v>14</v>
      </c>
    </row>
    <row r="1498" spans="1:10">
      <c r="A1498" t="s">
        <v>1861</v>
      </c>
      <c r="B1498" t="s">
        <v>1834</v>
      </c>
      <c r="C1498" t="s">
        <v>139</v>
      </c>
      <c r="D1498" s="1">
        <v>19.01</v>
      </c>
      <c r="E1498" s="2">
        <v>5.2</v>
      </c>
      <c r="F1498" s="2">
        <v>98.85</v>
      </c>
      <c r="G1498" t="s">
        <v>1835</v>
      </c>
      <c r="H1498">
        <f ca="1">IF(98.85&lt;&gt;98.85,0,0)</f>
        <v>0</v>
      </c>
      <c r="I1498" t="s">
        <v>14</v>
      </c>
      <c r="J1498" t="s">
        <v>14</v>
      </c>
    </row>
    <row r="1499" spans="1:10">
      <c r="A1499" t="s">
        <v>1862</v>
      </c>
      <c r="B1499" t="s">
        <v>1834</v>
      </c>
      <c r="C1499" t="s">
        <v>1543</v>
      </c>
      <c r="D1499" s="1">
        <v>18.79</v>
      </c>
      <c r="E1499" s="2">
        <v>10.5</v>
      </c>
      <c r="F1499" s="2">
        <v>197.3</v>
      </c>
      <c r="G1499" t="s">
        <v>1835</v>
      </c>
      <c r="H1499">
        <f ca="1">IF(197.3&lt;&gt;197.3,0,0)</f>
        <v>0</v>
      </c>
      <c r="I1499" t="s">
        <v>14</v>
      </c>
      <c r="J1499" t="s">
        <v>14</v>
      </c>
    </row>
    <row r="1500" spans="1:10">
      <c r="A1500" t="s">
        <v>1863</v>
      </c>
      <c r="B1500" t="s">
        <v>1834</v>
      </c>
      <c r="C1500" t="s">
        <v>1543</v>
      </c>
      <c r="D1500" s="1">
        <v>18.83</v>
      </c>
      <c r="E1500" s="2">
        <v>10.5</v>
      </c>
      <c r="F1500" s="2">
        <v>197.72</v>
      </c>
      <c r="G1500" t="s">
        <v>1835</v>
      </c>
      <c r="H1500">
        <f ca="1">IF(197.72&lt;&gt;197.71,0.009999999999990905,0)</f>
        <v>0</v>
      </c>
      <c r="I1500" t="s">
        <v>14</v>
      </c>
      <c r="J1500" t="s">
        <v>14</v>
      </c>
    </row>
    <row r="1501" spans="1:10">
      <c r="A1501" t="s">
        <v>1864</v>
      </c>
      <c r="B1501" t="s">
        <v>1834</v>
      </c>
      <c r="C1501" t="s">
        <v>145</v>
      </c>
      <c r="D1501" s="1">
        <v>18.89</v>
      </c>
      <c r="E1501" s="2">
        <v>4.3</v>
      </c>
      <c r="F1501" s="2">
        <v>81.23</v>
      </c>
      <c r="G1501" t="s">
        <v>1835</v>
      </c>
      <c r="H1501">
        <f ca="1">IF(81.23&lt;&gt;81.23,0,0)</f>
        <v>0</v>
      </c>
      <c r="I1501" t="s">
        <v>14</v>
      </c>
      <c r="J1501" t="s">
        <v>14</v>
      </c>
    </row>
    <row r="1502" spans="1:10">
      <c r="A1502" t="s">
        <v>1865</v>
      </c>
      <c r="B1502" t="s">
        <v>1834</v>
      </c>
      <c r="C1502" t="s">
        <v>270</v>
      </c>
      <c r="D1502" s="1">
        <v>19.01</v>
      </c>
      <c r="E1502" s="2">
        <v>9.3</v>
      </c>
      <c r="F1502" s="2">
        <v>176.79</v>
      </c>
      <c r="G1502" t="s">
        <v>1835</v>
      </c>
      <c r="H1502">
        <f ca="1">IF(176.79&lt;&gt;176.79,0,0)</f>
        <v>0</v>
      </c>
      <c r="I1502" t="s">
        <v>14</v>
      </c>
      <c r="J1502" t="s">
        <v>14</v>
      </c>
    </row>
    <row r="1503" spans="1:10">
      <c r="A1503" t="s">
        <v>1866</v>
      </c>
      <c r="B1503" t="s">
        <v>1834</v>
      </c>
      <c r="C1503" t="s">
        <v>262</v>
      </c>
      <c r="D1503" s="1">
        <v>18.77</v>
      </c>
      <c r="E1503" s="2">
        <v>6.15</v>
      </c>
      <c r="F1503" s="2">
        <v>115.44</v>
      </c>
      <c r="G1503" t="s">
        <v>1835</v>
      </c>
      <c r="H1503">
        <f ca="1">IF(115.44&lt;&gt;115.44,0,0)</f>
        <v>0</v>
      </c>
      <c r="I1503" t="s">
        <v>14</v>
      </c>
      <c r="J1503" t="s">
        <v>14</v>
      </c>
    </row>
    <row r="1504" spans="1:10">
      <c r="A1504" t="s">
        <v>1867</v>
      </c>
      <c r="B1504" t="s">
        <v>1834</v>
      </c>
      <c r="C1504" t="s">
        <v>139</v>
      </c>
      <c r="D1504" s="1">
        <v>18.8</v>
      </c>
      <c r="E1504" s="2">
        <v>5.2</v>
      </c>
      <c r="F1504" s="2">
        <v>97.76</v>
      </c>
      <c r="G1504" t="s">
        <v>1835</v>
      </c>
      <c r="H1504">
        <f ca="1">IF(97.76&lt;&gt;97.76,0,0)</f>
        <v>0</v>
      </c>
      <c r="I1504" t="s">
        <v>14</v>
      </c>
      <c r="J1504" t="s">
        <v>14</v>
      </c>
    </row>
    <row r="1505" spans="1:10">
      <c r="A1505" t="s">
        <v>1868</v>
      </c>
      <c r="B1505" t="s">
        <v>1834</v>
      </c>
      <c r="C1505" t="s">
        <v>150</v>
      </c>
      <c r="D1505" s="1">
        <v>18.94</v>
      </c>
      <c r="E1505" s="2">
        <v>4.3</v>
      </c>
      <c r="F1505" s="2">
        <v>81.44</v>
      </c>
      <c r="G1505" t="s">
        <v>1835</v>
      </c>
      <c r="H1505">
        <f ca="1">IF(81.44&lt;&gt;81.44,0,0)</f>
        <v>0</v>
      </c>
      <c r="I1505" t="s">
        <v>14</v>
      </c>
      <c r="J1505" t="s">
        <v>14</v>
      </c>
    </row>
    <row r="1506" spans="1:10">
      <c r="A1506" t="s">
        <v>1869</v>
      </c>
      <c r="B1506" t="s">
        <v>1834</v>
      </c>
      <c r="C1506" t="s">
        <v>145</v>
      </c>
      <c r="D1506" s="1">
        <v>18.84</v>
      </c>
      <c r="E1506" s="2">
        <v>4.3</v>
      </c>
      <c r="F1506" s="2">
        <v>81.01</v>
      </c>
      <c r="G1506" t="s">
        <v>1835</v>
      </c>
      <c r="H1506">
        <f ca="1">IF(81.01&lt;&gt;81.01,0,0)</f>
        <v>0</v>
      </c>
      <c r="I1506" t="s">
        <v>14</v>
      </c>
      <c r="J1506" t="s">
        <v>14</v>
      </c>
    </row>
    <row r="1507" spans="1:10">
      <c r="A1507" t="s">
        <v>1870</v>
      </c>
      <c r="B1507" t="s">
        <v>1834</v>
      </c>
      <c r="C1507" t="s">
        <v>145</v>
      </c>
      <c r="D1507" s="1">
        <v>18.81</v>
      </c>
      <c r="E1507" s="2">
        <v>4.3</v>
      </c>
      <c r="F1507" s="2">
        <v>80.88</v>
      </c>
      <c r="G1507" t="s">
        <v>1835</v>
      </c>
      <c r="H1507">
        <f ca="1">IF(80.88&lt;&gt;80.88,0,0)</f>
        <v>0</v>
      </c>
      <c r="I1507" t="s">
        <v>14</v>
      </c>
      <c r="J1507" t="s">
        <v>14</v>
      </c>
    </row>
    <row r="1508" spans="1:10">
      <c r="A1508" t="s">
        <v>1871</v>
      </c>
      <c r="B1508" t="s">
        <v>1834</v>
      </c>
      <c r="C1508" t="s">
        <v>139</v>
      </c>
      <c r="D1508" s="1">
        <v>19</v>
      </c>
      <c r="E1508" s="2">
        <v>5.2</v>
      </c>
      <c r="F1508" s="2">
        <v>98.8</v>
      </c>
      <c r="G1508" t="s">
        <v>1835</v>
      </c>
      <c r="H1508">
        <f ca="1">IF(98.8&lt;&gt;98.8,0,0)</f>
        <v>0</v>
      </c>
      <c r="I1508" t="s">
        <v>14</v>
      </c>
      <c r="J1508" t="s">
        <v>14</v>
      </c>
    </row>
    <row r="1509" spans="1:10">
      <c r="A1509" t="s">
        <v>1872</v>
      </c>
      <c r="B1509" t="s">
        <v>1834</v>
      </c>
      <c r="C1509" t="s">
        <v>270</v>
      </c>
      <c r="D1509" s="1">
        <v>18.82</v>
      </c>
      <c r="E1509" s="2">
        <v>9.3</v>
      </c>
      <c r="F1509" s="2">
        <v>175.03</v>
      </c>
      <c r="G1509" t="s">
        <v>1835</v>
      </c>
      <c r="H1509">
        <f ca="1">IF(175.03&lt;&gt;175.03,0,0)</f>
        <v>0</v>
      </c>
      <c r="I1509" t="s">
        <v>14</v>
      </c>
      <c r="J1509" t="s">
        <v>14</v>
      </c>
    </row>
    <row r="1510" spans="1:10">
      <c r="A1510" t="s">
        <v>1873</v>
      </c>
      <c r="B1510" t="s">
        <v>1834</v>
      </c>
      <c r="C1510" t="s">
        <v>139</v>
      </c>
      <c r="D1510" s="1">
        <v>18.92</v>
      </c>
      <c r="E1510" s="2">
        <v>5.2</v>
      </c>
      <c r="F1510" s="2">
        <v>98.38</v>
      </c>
      <c r="G1510" t="s">
        <v>1835</v>
      </c>
      <c r="H1510">
        <f ca="1">IF(98.38&lt;&gt;98.38,0,0)</f>
        <v>0</v>
      </c>
      <c r="I1510" t="s">
        <v>14</v>
      </c>
      <c r="J1510" t="s">
        <v>14</v>
      </c>
    </row>
    <row r="1511" spans="1:10">
      <c r="A1511" t="s">
        <v>1874</v>
      </c>
      <c r="B1511" t="s">
        <v>1875</v>
      </c>
      <c r="C1511" t="s">
        <v>139</v>
      </c>
      <c r="D1511" s="1">
        <v>18.08</v>
      </c>
      <c r="E1511" s="2">
        <v>5.2</v>
      </c>
      <c r="F1511" s="2">
        <v>94.02</v>
      </c>
      <c r="G1511" t="s">
        <v>1876</v>
      </c>
      <c r="H1511">
        <f ca="1">IF(94.02&lt;&gt;94.02,0,0)</f>
        <v>0</v>
      </c>
      <c r="I1511" t="s">
        <v>14</v>
      </c>
      <c r="J1511" t="s">
        <v>14</v>
      </c>
    </row>
    <row r="1512" spans="1:10">
      <c r="A1512" t="s">
        <v>1877</v>
      </c>
      <c r="B1512" t="s">
        <v>1875</v>
      </c>
      <c r="C1512" t="s">
        <v>262</v>
      </c>
      <c r="D1512" s="1">
        <v>18</v>
      </c>
      <c r="E1512" s="2">
        <v>6.15</v>
      </c>
      <c r="F1512" s="2">
        <v>110.7</v>
      </c>
      <c r="G1512" t="s">
        <v>1876</v>
      </c>
      <c r="H1512">
        <f ca="1">IF(110.7&lt;&gt;110.7,0,0)</f>
        <v>0</v>
      </c>
      <c r="I1512" t="s">
        <v>14</v>
      </c>
      <c r="J1512" t="s">
        <v>14</v>
      </c>
    </row>
    <row r="1513" spans="1:10">
      <c r="A1513" t="s">
        <v>1878</v>
      </c>
      <c r="B1513" t="s">
        <v>1875</v>
      </c>
      <c r="C1513" t="s">
        <v>150</v>
      </c>
      <c r="D1513" s="1">
        <v>18.11</v>
      </c>
      <c r="E1513" s="2">
        <v>4.3</v>
      </c>
      <c r="F1513" s="2">
        <v>77.87</v>
      </c>
      <c r="G1513" t="s">
        <v>1876</v>
      </c>
      <c r="H1513">
        <f ca="1">IF(77.87&lt;&gt;77.87,0,0)</f>
        <v>0</v>
      </c>
      <c r="I1513" t="s">
        <v>14</v>
      </c>
      <c r="J1513" t="s">
        <v>14</v>
      </c>
    </row>
    <row r="1514" spans="1:10">
      <c r="A1514" t="s">
        <v>1879</v>
      </c>
      <c r="B1514" t="s">
        <v>1875</v>
      </c>
      <c r="C1514" t="s">
        <v>239</v>
      </c>
      <c r="D1514" s="1">
        <v>18.1</v>
      </c>
      <c r="E1514" s="2">
        <v>5.45</v>
      </c>
      <c r="F1514" s="2">
        <v>98.65</v>
      </c>
      <c r="G1514" t="s">
        <v>1876</v>
      </c>
      <c r="H1514">
        <f ca="1">IF(98.65&lt;&gt;98.65,0,0)</f>
        <v>0</v>
      </c>
      <c r="I1514" t="s">
        <v>14</v>
      </c>
      <c r="J1514" t="s">
        <v>14</v>
      </c>
    </row>
    <row r="1515" spans="1:10">
      <c r="A1515" t="s">
        <v>1880</v>
      </c>
      <c r="B1515" t="s">
        <v>1875</v>
      </c>
      <c r="C1515" t="s">
        <v>150</v>
      </c>
      <c r="D1515" s="1">
        <v>18.04</v>
      </c>
      <c r="E1515" s="2">
        <v>4.3</v>
      </c>
      <c r="F1515" s="2">
        <v>77.57</v>
      </c>
      <c r="G1515" t="s">
        <v>1876</v>
      </c>
      <c r="H1515">
        <f ca="1">IF(77.57&lt;&gt;77.57,0,0)</f>
        <v>0</v>
      </c>
      <c r="I1515" t="s">
        <v>14</v>
      </c>
      <c r="J1515" t="s">
        <v>14</v>
      </c>
    </row>
    <row r="1516" spans="1:10">
      <c r="A1516" t="s">
        <v>1881</v>
      </c>
      <c r="B1516" t="s">
        <v>1875</v>
      </c>
      <c r="C1516" t="s">
        <v>139</v>
      </c>
      <c r="D1516" s="1">
        <v>18.02</v>
      </c>
      <c r="E1516" s="2">
        <v>5.2</v>
      </c>
      <c r="F1516" s="2">
        <v>93.7</v>
      </c>
      <c r="G1516" t="s">
        <v>1876</v>
      </c>
      <c r="H1516">
        <f ca="1">IF(93.7&lt;&gt;93.7,0,0)</f>
        <v>0</v>
      </c>
      <c r="I1516" t="s">
        <v>14</v>
      </c>
      <c r="J1516" t="s">
        <v>14</v>
      </c>
    </row>
    <row r="1517" spans="1:10">
      <c r="A1517" t="s">
        <v>1882</v>
      </c>
      <c r="B1517" t="s">
        <v>1875</v>
      </c>
      <c r="C1517" t="s">
        <v>145</v>
      </c>
      <c r="D1517" s="1">
        <v>17.98</v>
      </c>
      <c r="E1517" s="2">
        <v>4.3</v>
      </c>
      <c r="F1517" s="2">
        <v>77.31</v>
      </c>
      <c r="G1517" t="s">
        <v>1876</v>
      </c>
      <c r="H1517">
        <f ca="1">IF(77.31&lt;&gt;77.31,0,0)</f>
        <v>0</v>
      </c>
      <c r="I1517" t="s">
        <v>14</v>
      </c>
      <c r="J1517" t="s">
        <v>14</v>
      </c>
    </row>
    <row r="1518" spans="1:10">
      <c r="A1518" t="s">
        <v>1883</v>
      </c>
      <c r="B1518" t="s">
        <v>1875</v>
      </c>
      <c r="C1518" t="s">
        <v>139</v>
      </c>
      <c r="D1518" s="1">
        <v>18.08</v>
      </c>
      <c r="E1518" s="2">
        <v>5.2</v>
      </c>
      <c r="F1518" s="2">
        <v>94.02</v>
      </c>
      <c r="G1518" t="s">
        <v>1876</v>
      </c>
      <c r="H1518">
        <f ca="1">IF(94.02&lt;&gt;94.02,0,0)</f>
        <v>0</v>
      </c>
      <c r="I1518" t="s">
        <v>14</v>
      </c>
      <c r="J1518" t="s">
        <v>14</v>
      </c>
    </row>
    <row r="1519" spans="1:10">
      <c r="A1519" t="s">
        <v>1884</v>
      </c>
      <c r="B1519" t="s">
        <v>1875</v>
      </c>
      <c r="C1519" t="s">
        <v>150</v>
      </c>
      <c r="D1519" s="1">
        <v>17.92</v>
      </c>
      <c r="E1519" s="2">
        <v>4.3</v>
      </c>
      <c r="F1519" s="2">
        <v>77.06</v>
      </c>
      <c r="G1519" t="s">
        <v>1876</v>
      </c>
      <c r="H1519">
        <f ca="1">IF(77.06&lt;&gt;77.06,0,0)</f>
        <v>0</v>
      </c>
      <c r="I1519" t="s">
        <v>14</v>
      </c>
      <c r="J1519" t="s">
        <v>14</v>
      </c>
    </row>
    <row r="1520" spans="1:10">
      <c r="A1520" t="s">
        <v>1885</v>
      </c>
      <c r="B1520" t="s">
        <v>1875</v>
      </c>
      <c r="C1520" t="s">
        <v>145</v>
      </c>
      <c r="D1520" s="1">
        <v>18.05</v>
      </c>
      <c r="E1520" s="2">
        <v>4.3</v>
      </c>
      <c r="F1520" s="2">
        <v>77.62</v>
      </c>
      <c r="G1520" t="s">
        <v>1876</v>
      </c>
      <c r="H1520">
        <f ca="1">IF(77.62&lt;&gt;77.61,0.010000000000005116,0)</f>
        <v>0</v>
      </c>
      <c r="I1520" t="s">
        <v>14</v>
      </c>
      <c r="J1520" t="s">
        <v>14</v>
      </c>
    </row>
    <row r="1521" spans="1:10">
      <c r="A1521" t="s">
        <v>1886</v>
      </c>
      <c r="B1521" t="s">
        <v>1875</v>
      </c>
      <c r="C1521" t="s">
        <v>157</v>
      </c>
      <c r="D1521" s="1">
        <v>18.1</v>
      </c>
      <c r="E1521" s="2">
        <v>5.2</v>
      </c>
      <c r="F1521" s="2">
        <v>94.12</v>
      </c>
      <c r="G1521" t="s">
        <v>1876</v>
      </c>
      <c r="H1521">
        <f ca="1">IF(94.12&lt;&gt;94.12,0,0)</f>
        <v>0</v>
      </c>
      <c r="I1521" t="s">
        <v>14</v>
      </c>
      <c r="J1521" t="s">
        <v>14</v>
      </c>
    </row>
    <row r="1522" spans="1:10">
      <c r="A1522" t="s">
        <v>1887</v>
      </c>
      <c r="B1522" t="s">
        <v>1875</v>
      </c>
      <c r="C1522" t="s">
        <v>262</v>
      </c>
      <c r="D1522" s="1">
        <v>17.94</v>
      </c>
      <c r="E1522" s="2">
        <v>6.15</v>
      </c>
      <c r="F1522" s="2">
        <v>110.33</v>
      </c>
      <c r="G1522" t="s">
        <v>1876</v>
      </c>
      <c r="H1522">
        <f ca="1">IF(110.33&lt;&gt;110.33,0,0)</f>
        <v>0</v>
      </c>
      <c r="I1522" t="s">
        <v>14</v>
      </c>
      <c r="J1522" t="s">
        <v>14</v>
      </c>
    </row>
    <row r="1523" spans="1:10">
      <c r="A1523" t="s">
        <v>1888</v>
      </c>
      <c r="B1523" t="s">
        <v>1875</v>
      </c>
      <c r="C1523" t="s">
        <v>262</v>
      </c>
      <c r="D1523" s="1">
        <v>18.07</v>
      </c>
      <c r="E1523" s="2">
        <v>6.15</v>
      </c>
      <c r="F1523" s="2">
        <v>111.13</v>
      </c>
      <c r="G1523" t="s">
        <v>1876</v>
      </c>
      <c r="H1523">
        <f ca="1">IF(111.13&lt;&gt;111.13,0,0)</f>
        <v>0</v>
      </c>
      <c r="I1523" t="s">
        <v>14</v>
      </c>
      <c r="J1523" t="s">
        <v>14</v>
      </c>
    </row>
    <row r="1524" spans="1:10">
      <c r="A1524" t="s">
        <v>1889</v>
      </c>
      <c r="B1524" t="s">
        <v>1875</v>
      </c>
      <c r="C1524" t="s">
        <v>270</v>
      </c>
      <c r="D1524" s="1">
        <v>18.06</v>
      </c>
      <c r="E1524" s="2">
        <v>9.3</v>
      </c>
      <c r="F1524" s="2">
        <v>167.96</v>
      </c>
      <c r="G1524" t="s">
        <v>1876</v>
      </c>
      <c r="H1524">
        <f ca="1">IF(167.96&lt;&gt;167.96,0,0)</f>
        <v>0</v>
      </c>
      <c r="I1524" t="s">
        <v>14</v>
      </c>
      <c r="J1524" t="s">
        <v>14</v>
      </c>
    </row>
    <row r="1525" spans="1:10">
      <c r="A1525" t="s">
        <v>1890</v>
      </c>
      <c r="B1525" t="s">
        <v>1875</v>
      </c>
      <c r="C1525" t="s">
        <v>260</v>
      </c>
      <c r="D1525" s="1">
        <v>18.11</v>
      </c>
      <c r="E1525" s="2">
        <v>6.7</v>
      </c>
      <c r="F1525" s="2">
        <v>121.34</v>
      </c>
      <c r="G1525" t="s">
        <v>1876</v>
      </c>
      <c r="H1525">
        <f ca="1">IF(121.34&lt;&gt;121.34,0,0)</f>
        <v>0</v>
      </c>
      <c r="I1525" t="s">
        <v>14</v>
      </c>
      <c r="J1525" t="s">
        <v>14</v>
      </c>
    </row>
    <row r="1526" spans="1:10">
      <c r="A1526" t="s">
        <v>1891</v>
      </c>
      <c r="B1526" t="s">
        <v>1875</v>
      </c>
      <c r="C1526" t="s">
        <v>260</v>
      </c>
      <c r="D1526" s="1">
        <v>18.02</v>
      </c>
      <c r="E1526" s="2">
        <v>6.7</v>
      </c>
      <c r="F1526" s="2">
        <v>120.73</v>
      </c>
      <c r="G1526" t="s">
        <v>1876</v>
      </c>
      <c r="H1526">
        <f ca="1">IF(120.73&lt;&gt;120.73,0,0)</f>
        <v>0</v>
      </c>
      <c r="I1526" t="s">
        <v>14</v>
      </c>
      <c r="J1526" t="s">
        <v>14</v>
      </c>
    </row>
    <row r="1527" spans="1:10">
      <c r="A1527" t="s">
        <v>1892</v>
      </c>
      <c r="B1527" t="s">
        <v>1875</v>
      </c>
      <c r="C1527" t="s">
        <v>270</v>
      </c>
      <c r="D1527" s="1">
        <v>18.09</v>
      </c>
      <c r="E1527" s="2">
        <v>9.3</v>
      </c>
      <c r="F1527" s="2">
        <v>168.24</v>
      </c>
      <c r="G1527" t="s">
        <v>1876</v>
      </c>
      <c r="H1527">
        <f ca="1">IF(168.24&lt;&gt;168.24,0,0)</f>
        <v>0</v>
      </c>
      <c r="I1527" t="s">
        <v>14</v>
      </c>
      <c r="J1527" t="s">
        <v>14</v>
      </c>
    </row>
    <row r="1528" spans="1:10">
      <c r="A1528" t="s">
        <v>1893</v>
      </c>
      <c r="B1528" t="s">
        <v>1875</v>
      </c>
      <c r="C1528" t="s">
        <v>262</v>
      </c>
      <c r="D1528" s="1">
        <v>18.08</v>
      </c>
      <c r="E1528" s="2">
        <v>6.15</v>
      </c>
      <c r="F1528" s="2">
        <v>111.19</v>
      </c>
      <c r="G1528" t="s">
        <v>1876</v>
      </c>
      <c r="H1528">
        <f ca="1">IF(111.19&lt;&gt;111.19,0,0)</f>
        <v>0</v>
      </c>
      <c r="I1528" t="s">
        <v>14</v>
      </c>
      <c r="J1528" t="s">
        <v>14</v>
      </c>
    </row>
    <row r="1529" spans="1:10">
      <c r="A1529" t="s">
        <v>1894</v>
      </c>
      <c r="B1529" t="s">
        <v>1875</v>
      </c>
      <c r="C1529" t="s">
        <v>262</v>
      </c>
      <c r="D1529" s="1">
        <v>18.11</v>
      </c>
      <c r="E1529" s="2">
        <v>6.15</v>
      </c>
      <c r="F1529" s="2">
        <v>111.38</v>
      </c>
      <c r="G1529" t="s">
        <v>1876</v>
      </c>
      <c r="H1529">
        <f ca="1">IF(111.38&lt;&gt;111.38,0,0)</f>
        <v>0</v>
      </c>
      <c r="I1529" t="s">
        <v>14</v>
      </c>
      <c r="J1529" t="s">
        <v>14</v>
      </c>
    </row>
    <row r="1530" spans="1:10">
      <c r="A1530" t="s">
        <v>1895</v>
      </c>
      <c r="B1530" t="s">
        <v>1875</v>
      </c>
      <c r="C1530" t="s">
        <v>150</v>
      </c>
      <c r="D1530" s="1">
        <v>18.02</v>
      </c>
      <c r="E1530" s="2">
        <v>4.3</v>
      </c>
      <c r="F1530" s="2">
        <v>77.49</v>
      </c>
      <c r="G1530" t="s">
        <v>1876</v>
      </c>
      <c r="H1530">
        <f ca="1">IF(77.49&lt;&gt;77.49,0,0)</f>
        <v>0</v>
      </c>
      <c r="I1530" t="s">
        <v>14</v>
      </c>
      <c r="J1530" t="s">
        <v>14</v>
      </c>
    </row>
    <row r="1531" spans="1:10">
      <c r="A1531" t="s">
        <v>1896</v>
      </c>
      <c r="B1531" t="s">
        <v>1875</v>
      </c>
      <c r="C1531" t="s">
        <v>270</v>
      </c>
      <c r="D1531" s="1">
        <v>17.98</v>
      </c>
      <c r="E1531" s="2">
        <v>9.3</v>
      </c>
      <c r="F1531" s="2">
        <v>167.21</v>
      </c>
      <c r="G1531" t="s">
        <v>1876</v>
      </c>
      <c r="H1531">
        <f ca="1">IF(167.21&lt;&gt;167.21,0,0)</f>
        <v>0</v>
      </c>
      <c r="I1531" t="s">
        <v>14</v>
      </c>
      <c r="J1531" t="s">
        <v>14</v>
      </c>
    </row>
    <row r="1532" spans="1:10">
      <c r="A1532" t="s">
        <v>1897</v>
      </c>
      <c r="B1532" t="s">
        <v>1875</v>
      </c>
      <c r="C1532" t="s">
        <v>1543</v>
      </c>
      <c r="D1532" s="1">
        <v>18.1</v>
      </c>
      <c r="E1532" s="2">
        <v>10.5</v>
      </c>
      <c r="F1532" s="2">
        <v>190.05</v>
      </c>
      <c r="G1532" t="s">
        <v>1876</v>
      </c>
      <c r="H1532">
        <f ca="1">IF(190.05&lt;&gt;190.05,0,0)</f>
        <v>0</v>
      </c>
      <c r="I1532" t="s">
        <v>14</v>
      </c>
      <c r="J1532" t="s">
        <v>14</v>
      </c>
    </row>
    <row r="1533" spans="1:10">
      <c r="A1533" t="s">
        <v>1898</v>
      </c>
      <c r="B1533" t="s">
        <v>1875</v>
      </c>
      <c r="C1533" t="s">
        <v>262</v>
      </c>
      <c r="D1533" s="1">
        <v>18.05</v>
      </c>
      <c r="E1533" s="2">
        <v>6.15</v>
      </c>
      <c r="F1533" s="2">
        <v>111.01</v>
      </c>
      <c r="G1533" t="s">
        <v>1876</v>
      </c>
      <c r="H1533">
        <f ca="1">IF(111.01&lt;&gt;111.01,0,0)</f>
        <v>0</v>
      </c>
      <c r="I1533" t="s">
        <v>14</v>
      </c>
      <c r="J1533" t="s">
        <v>14</v>
      </c>
    </row>
    <row r="1534" spans="1:10">
      <c r="A1534" t="s">
        <v>1899</v>
      </c>
      <c r="B1534" t="s">
        <v>1875</v>
      </c>
      <c r="C1534" t="s">
        <v>270</v>
      </c>
      <c r="D1534" s="1">
        <v>17.99</v>
      </c>
      <c r="E1534" s="2">
        <v>9.3</v>
      </c>
      <c r="F1534" s="2">
        <v>167.31</v>
      </c>
      <c r="G1534" t="s">
        <v>1876</v>
      </c>
      <c r="H1534">
        <f ca="1">IF(167.31&lt;&gt;167.31,0,0)</f>
        <v>0</v>
      </c>
      <c r="I1534" t="s">
        <v>14</v>
      </c>
      <c r="J1534" t="s">
        <v>14</v>
      </c>
    </row>
    <row r="1535" spans="1:10">
      <c r="A1535" t="s">
        <v>1900</v>
      </c>
      <c r="B1535" t="s">
        <v>1875</v>
      </c>
      <c r="C1535" t="s">
        <v>145</v>
      </c>
      <c r="D1535" s="1">
        <v>18.08</v>
      </c>
      <c r="E1535" s="2">
        <v>4.3</v>
      </c>
      <c r="F1535" s="2">
        <v>77.74</v>
      </c>
      <c r="G1535" t="s">
        <v>1876</v>
      </c>
      <c r="H1535">
        <f ca="1">IF(77.74&lt;&gt;77.74,0,0)</f>
        <v>0</v>
      </c>
      <c r="I1535" t="s">
        <v>14</v>
      </c>
      <c r="J1535" t="s">
        <v>14</v>
      </c>
    </row>
    <row r="1536" spans="1:10">
      <c r="A1536" t="s">
        <v>1901</v>
      </c>
      <c r="B1536" t="s">
        <v>1875</v>
      </c>
      <c r="C1536" t="s">
        <v>270</v>
      </c>
      <c r="D1536" s="1">
        <v>18.14</v>
      </c>
      <c r="E1536" s="2">
        <v>9.3</v>
      </c>
      <c r="F1536" s="2">
        <v>168.7</v>
      </c>
      <c r="G1536" t="s">
        <v>1876</v>
      </c>
      <c r="H1536">
        <f ca="1">IF(168.7&lt;&gt;168.7,0,0)</f>
        <v>0</v>
      </c>
      <c r="I1536" t="s">
        <v>14</v>
      </c>
      <c r="J1536" t="s">
        <v>14</v>
      </c>
    </row>
    <row r="1537" spans="1:10">
      <c r="A1537" t="s">
        <v>1902</v>
      </c>
      <c r="B1537" t="s">
        <v>1875</v>
      </c>
      <c r="C1537" t="s">
        <v>270</v>
      </c>
      <c r="D1537" s="1">
        <v>18.08</v>
      </c>
      <c r="E1537" s="2">
        <v>9.3</v>
      </c>
      <c r="F1537" s="2">
        <v>168.14</v>
      </c>
      <c r="G1537" t="s">
        <v>1876</v>
      </c>
      <c r="H1537">
        <f ca="1">IF(168.14&lt;&gt;168.14,0,0)</f>
        <v>0</v>
      </c>
      <c r="I1537" t="s">
        <v>14</v>
      </c>
      <c r="J1537" t="s">
        <v>14</v>
      </c>
    </row>
    <row r="1538" spans="1:10">
      <c r="A1538" t="s">
        <v>1903</v>
      </c>
      <c r="B1538" t="s">
        <v>1875</v>
      </c>
      <c r="C1538" t="s">
        <v>145</v>
      </c>
      <c r="D1538" s="1">
        <v>18.04</v>
      </c>
      <c r="E1538" s="2">
        <v>4.3</v>
      </c>
      <c r="F1538" s="2">
        <v>77.57</v>
      </c>
      <c r="G1538" t="s">
        <v>1876</v>
      </c>
      <c r="H1538">
        <f ca="1">IF(77.57&lt;&gt;77.57,0,0)</f>
        <v>0</v>
      </c>
      <c r="I1538" t="s">
        <v>14</v>
      </c>
      <c r="J1538" t="s">
        <v>14</v>
      </c>
    </row>
    <row r="1539" spans="1:10">
      <c r="A1539" t="s">
        <v>1904</v>
      </c>
      <c r="B1539" t="s">
        <v>1875</v>
      </c>
      <c r="C1539" t="s">
        <v>150</v>
      </c>
      <c r="D1539" s="1">
        <v>18.08</v>
      </c>
      <c r="E1539" s="2">
        <v>4.3</v>
      </c>
      <c r="F1539" s="2">
        <v>77.74</v>
      </c>
      <c r="G1539" t="s">
        <v>1876</v>
      </c>
      <c r="H1539">
        <f ca="1">IF(77.74&lt;&gt;77.74,0,0)</f>
        <v>0</v>
      </c>
      <c r="I1539" t="s">
        <v>14</v>
      </c>
      <c r="J1539" t="s">
        <v>14</v>
      </c>
    </row>
    <row r="1540" spans="1:10">
      <c r="A1540" t="s">
        <v>1905</v>
      </c>
      <c r="B1540" t="s">
        <v>1906</v>
      </c>
      <c r="C1540" t="s">
        <v>253</v>
      </c>
      <c r="D1540" s="1">
        <v>18.89</v>
      </c>
      <c r="E1540" s="2">
        <v>4.3</v>
      </c>
      <c r="F1540" s="2">
        <v>81.23</v>
      </c>
      <c r="G1540" t="s">
        <v>1876</v>
      </c>
      <c r="H1540">
        <f ca="1">IF(81.23&lt;&gt;81.23,0,0)</f>
        <v>0</v>
      </c>
      <c r="I1540" t="s">
        <v>14</v>
      </c>
      <c r="J1540" t="s">
        <v>14</v>
      </c>
    </row>
    <row r="1541" spans="2:7">
      <c r="B1541" t="s">
        <v>138</v>
      </c>
      <c r="C1541" t="s">
        <v>1907</v>
      </c>
      <c r="F1541" s="2">
        <v>50</v>
      </c>
      <c r="G1541" t="s">
        <v>140</v>
      </c>
    </row>
    <row r="1542" spans="2:7">
      <c r="B1542" t="s">
        <v>173</v>
      </c>
      <c r="C1542" t="s">
        <v>1908</v>
      </c>
      <c r="F1542" s="2">
        <v>5</v>
      </c>
      <c r="G1542" t="s">
        <v>175</v>
      </c>
    </row>
    <row r="1543" spans="2:7">
      <c r="B1543" t="s">
        <v>233</v>
      </c>
      <c r="C1543" t="s">
        <v>1907</v>
      </c>
      <c r="F1543" s="2">
        <v>200</v>
      </c>
      <c r="G1543" t="s">
        <v>234</v>
      </c>
    </row>
    <row r="1544" spans="2:7">
      <c r="B1544" t="s">
        <v>280</v>
      </c>
      <c r="C1544" t="s">
        <v>1908</v>
      </c>
      <c r="F1544" s="2">
        <v>50</v>
      </c>
      <c r="G1544" t="s">
        <v>282</v>
      </c>
    </row>
    <row r="1545" spans="2:7">
      <c r="B1545" t="s">
        <v>352</v>
      </c>
      <c r="C1545" t="s">
        <v>1907</v>
      </c>
      <c r="F1545" s="2">
        <v>200</v>
      </c>
      <c r="G1545" t="s">
        <v>353</v>
      </c>
    </row>
    <row r="1546" spans="2:7">
      <c r="B1546" t="s">
        <v>965</v>
      </c>
      <c r="C1546" t="s">
        <v>1907</v>
      </c>
      <c r="F1546" s="2">
        <v>50</v>
      </c>
      <c r="G1546" t="s">
        <v>967</v>
      </c>
    </row>
    <row r="1547" spans="2:7">
      <c r="B1547" t="s">
        <v>1125</v>
      </c>
      <c r="C1547" t="s">
        <v>1908</v>
      </c>
      <c r="F1547" s="2">
        <v>20</v>
      </c>
      <c r="G1547" t="s">
        <v>1127</v>
      </c>
    </row>
    <row r="1548" spans="2:7">
      <c r="B1548" t="s">
        <v>1273</v>
      </c>
      <c r="C1548" t="s">
        <v>1907</v>
      </c>
      <c r="F1548" s="2">
        <v>50</v>
      </c>
      <c r="G1548" t="s">
        <v>1275</v>
      </c>
    </row>
    <row r="1549" spans="2:7">
      <c r="B1549" t="s">
        <v>1518</v>
      </c>
      <c r="C1549" t="s">
        <v>1907</v>
      </c>
      <c r="F1549" s="2">
        <v>200</v>
      </c>
      <c r="G1549" t="s">
        <v>1519</v>
      </c>
    </row>
    <row r="1550" spans="2:7">
      <c r="B1550" t="s">
        <v>1834</v>
      </c>
      <c r="C1550" t="s">
        <v>1907</v>
      </c>
      <c r="F1550" s="2">
        <v>200</v>
      </c>
      <c r="G1550" t="s">
        <v>1835</v>
      </c>
    </row>
    <row r="1551" spans="2:7">
      <c r="B1551" t="s">
        <v>1875</v>
      </c>
      <c r="C1551" t="s">
        <v>1907</v>
      </c>
      <c r="F1551" s="2">
        <v>50</v>
      </c>
      <c r="G1551" t="s">
        <v>1876</v>
      </c>
    </row>
    <row r="1552" spans="2:7">
      <c r="B1552" t="s">
        <v>71</v>
      </c>
      <c r="C1552" t="s">
        <v>1909</v>
      </c>
      <c r="F1552" s="2">
        <v>-499.61</v>
      </c>
      <c r="G1552" t="s">
        <v>73</v>
      </c>
    </row>
    <row r="1553" spans="2:7">
      <c r="B1553" t="s">
        <v>138</v>
      </c>
      <c r="C1553" t="s">
        <v>1909</v>
      </c>
      <c r="F1553" s="2">
        <v>-428.07</v>
      </c>
      <c r="G1553" t="s">
        <v>140</v>
      </c>
    </row>
    <row r="1554" spans="2:7">
      <c r="B1554" t="s">
        <v>173</v>
      </c>
      <c r="C1554" t="s">
        <v>1909</v>
      </c>
      <c r="F1554" s="2">
        <v>-774.06</v>
      </c>
      <c r="G1554" t="s">
        <v>175</v>
      </c>
    </row>
    <row r="1555" spans="2:7">
      <c r="B1555" t="s">
        <v>233</v>
      </c>
      <c r="C1555" t="s">
        <v>1909</v>
      </c>
      <c r="F1555" s="2">
        <v>-587.39</v>
      </c>
      <c r="G1555" t="s">
        <v>234</v>
      </c>
    </row>
    <row r="1556" spans="2:7">
      <c r="B1556" t="s">
        <v>280</v>
      </c>
      <c r="C1556" t="s">
        <v>1909</v>
      </c>
      <c r="F1556" s="2">
        <v>-199.79</v>
      </c>
      <c r="G1556" t="s">
        <v>282</v>
      </c>
    </row>
    <row r="1557" spans="2:7">
      <c r="B1557" t="s">
        <v>301</v>
      </c>
      <c r="C1557" t="s">
        <v>1909</v>
      </c>
      <c r="F1557" s="2">
        <v>-686</v>
      </c>
      <c r="G1557" t="s">
        <v>302</v>
      </c>
    </row>
    <row r="1558" spans="2:7">
      <c r="B1558" t="s">
        <v>352</v>
      </c>
      <c r="C1558" t="s">
        <v>1909</v>
      </c>
      <c r="F1558" s="2">
        <v>-771.78</v>
      </c>
      <c r="G1558" t="s">
        <v>353</v>
      </c>
    </row>
    <row r="1559" spans="2:7">
      <c r="B1559" t="s">
        <v>395</v>
      </c>
      <c r="C1559" t="s">
        <v>1909</v>
      </c>
      <c r="F1559" s="2">
        <v>-661.49</v>
      </c>
      <c r="G1559" t="s">
        <v>397</v>
      </c>
    </row>
    <row r="1560" spans="2:7">
      <c r="B1560" t="s">
        <v>466</v>
      </c>
      <c r="C1560" t="s">
        <v>1909</v>
      </c>
      <c r="F1560" s="2">
        <v>-204.06</v>
      </c>
      <c r="G1560" t="s">
        <v>468</v>
      </c>
    </row>
    <row r="1561" spans="2:7">
      <c r="B1561" t="s">
        <v>499</v>
      </c>
      <c r="C1561" t="s">
        <v>1909</v>
      </c>
      <c r="F1561" s="2">
        <v>-448.88</v>
      </c>
      <c r="G1561" t="s">
        <v>500</v>
      </c>
    </row>
    <row r="1562" spans="2:7">
      <c r="B1562" t="s">
        <v>521</v>
      </c>
      <c r="C1562" t="s">
        <v>1909</v>
      </c>
      <c r="F1562" s="2">
        <v>-351.69</v>
      </c>
      <c r="G1562" t="s">
        <v>523</v>
      </c>
    </row>
    <row r="1563" spans="2:7">
      <c r="B1563" t="s">
        <v>538</v>
      </c>
      <c r="C1563" t="s">
        <v>1909</v>
      </c>
      <c r="F1563" s="2">
        <v>-681.15</v>
      </c>
      <c r="G1563" t="s">
        <v>540</v>
      </c>
    </row>
    <row r="1564" spans="2:7">
      <c r="B1564" t="s">
        <v>603</v>
      </c>
      <c r="C1564" t="s">
        <v>1909</v>
      </c>
      <c r="F1564" s="2">
        <v>-199.79</v>
      </c>
      <c r="G1564" t="s">
        <v>604</v>
      </c>
    </row>
    <row r="1565" spans="2:7">
      <c r="B1565" t="s">
        <v>607</v>
      </c>
      <c r="C1565" t="s">
        <v>1909</v>
      </c>
      <c r="F1565" s="2">
        <v>-596.22</v>
      </c>
      <c r="G1565" t="s">
        <v>609</v>
      </c>
    </row>
    <row r="1566" spans="2:7">
      <c r="B1566" t="s">
        <v>653</v>
      </c>
      <c r="C1566" t="s">
        <v>1909</v>
      </c>
      <c r="F1566" s="2">
        <v>-342</v>
      </c>
      <c r="G1566" t="s">
        <v>654</v>
      </c>
    </row>
    <row r="1567" spans="2:7">
      <c r="B1567" t="s">
        <v>698</v>
      </c>
      <c r="C1567" t="s">
        <v>1909</v>
      </c>
      <c r="F1567" s="2">
        <v>-572.85</v>
      </c>
      <c r="G1567" t="s">
        <v>699</v>
      </c>
    </row>
    <row r="1568" spans="2:7">
      <c r="B1568" t="s">
        <v>732</v>
      </c>
      <c r="C1568" t="s">
        <v>1909</v>
      </c>
      <c r="F1568" s="2">
        <v>-340.86</v>
      </c>
      <c r="G1568" t="s">
        <v>733</v>
      </c>
    </row>
    <row r="1569" spans="2:7">
      <c r="B1569" t="s">
        <v>767</v>
      </c>
      <c r="C1569" t="s">
        <v>1909</v>
      </c>
      <c r="F1569" s="2">
        <v>-285.29</v>
      </c>
      <c r="G1569" t="s">
        <v>768</v>
      </c>
    </row>
    <row r="1570" spans="2:7">
      <c r="B1570" t="s">
        <v>774</v>
      </c>
      <c r="C1570" t="s">
        <v>1909</v>
      </c>
      <c r="F1570" s="2">
        <v>-694.26</v>
      </c>
      <c r="G1570" t="s">
        <v>775</v>
      </c>
    </row>
    <row r="1571" spans="2:7">
      <c r="B1571" t="s">
        <v>809</v>
      </c>
      <c r="C1571" t="s">
        <v>1909</v>
      </c>
      <c r="F1571" s="2">
        <v>-129.96</v>
      </c>
      <c r="G1571" t="s">
        <v>810</v>
      </c>
    </row>
    <row r="1572" spans="2:7">
      <c r="B1572" t="s">
        <v>812</v>
      </c>
      <c r="C1572" t="s">
        <v>1909</v>
      </c>
      <c r="F1572" s="2">
        <v>-607.62</v>
      </c>
      <c r="G1572" t="s">
        <v>814</v>
      </c>
    </row>
    <row r="1573" spans="2:7">
      <c r="B1573" t="s">
        <v>850</v>
      </c>
      <c r="C1573" t="s">
        <v>1909</v>
      </c>
      <c r="F1573" s="2">
        <v>-117.14</v>
      </c>
      <c r="G1573" t="s">
        <v>851</v>
      </c>
    </row>
    <row r="1574" spans="2:7">
      <c r="B1574" t="s">
        <v>855</v>
      </c>
      <c r="C1574" t="s">
        <v>1909</v>
      </c>
      <c r="F1574" s="2">
        <v>-143.36</v>
      </c>
      <c r="G1574" t="s">
        <v>856</v>
      </c>
    </row>
    <row r="1575" spans="2:7">
      <c r="B1575" t="s">
        <v>860</v>
      </c>
      <c r="C1575" t="s">
        <v>1909</v>
      </c>
      <c r="F1575" s="2">
        <v>-623.01</v>
      </c>
      <c r="G1575" t="s">
        <v>861</v>
      </c>
    </row>
    <row r="1576" spans="2:7">
      <c r="B1576" t="s">
        <v>910</v>
      </c>
      <c r="C1576" t="s">
        <v>1909</v>
      </c>
      <c r="F1576" s="2">
        <v>-387.6</v>
      </c>
      <c r="G1576" t="s">
        <v>912</v>
      </c>
    </row>
    <row r="1577" spans="2:7">
      <c r="B1577" t="s">
        <v>940</v>
      </c>
      <c r="C1577" t="s">
        <v>1909</v>
      </c>
      <c r="F1577" s="2">
        <v>-207.2</v>
      </c>
      <c r="G1577" t="s">
        <v>941</v>
      </c>
    </row>
    <row r="1578" spans="2:7">
      <c r="B1578" t="s">
        <v>952</v>
      </c>
      <c r="C1578" t="s">
        <v>1909</v>
      </c>
      <c r="F1578" s="2">
        <v>-222.02</v>
      </c>
      <c r="G1578" t="s">
        <v>954</v>
      </c>
    </row>
    <row r="1579" spans="2:7">
      <c r="B1579" t="s">
        <v>965</v>
      </c>
      <c r="C1579" t="s">
        <v>1909</v>
      </c>
      <c r="F1579" s="2">
        <v>-607.62</v>
      </c>
      <c r="G1579" t="s">
        <v>967</v>
      </c>
    </row>
    <row r="1580" spans="2:7">
      <c r="B1580" t="s">
        <v>995</v>
      </c>
      <c r="C1580" t="s">
        <v>1909</v>
      </c>
      <c r="F1580" s="2">
        <v>-414.39</v>
      </c>
      <c r="G1580" t="s">
        <v>996</v>
      </c>
    </row>
    <row r="1581" spans="2:7">
      <c r="B1581" t="s">
        <v>1018</v>
      </c>
      <c r="C1581" t="s">
        <v>1909</v>
      </c>
      <c r="F1581" s="2">
        <v>-571.43</v>
      </c>
      <c r="G1581" t="s">
        <v>1020</v>
      </c>
    </row>
    <row r="1582" spans="2:7">
      <c r="B1582" t="s">
        <v>1073</v>
      </c>
      <c r="C1582" t="s">
        <v>1909</v>
      </c>
      <c r="F1582" s="2">
        <v>-428.64</v>
      </c>
      <c r="G1582" t="s">
        <v>1074</v>
      </c>
    </row>
    <row r="1583" spans="2:7">
      <c r="B1583" t="s">
        <v>1125</v>
      </c>
      <c r="C1583" t="s">
        <v>1909</v>
      </c>
      <c r="F1583" s="2">
        <v>-771.5</v>
      </c>
      <c r="G1583" t="s">
        <v>1127</v>
      </c>
    </row>
    <row r="1584" spans="2:7">
      <c r="B1584" t="s">
        <v>1185</v>
      </c>
      <c r="C1584" t="s">
        <v>1909</v>
      </c>
      <c r="F1584" s="2">
        <v>-419.81</v>
      </c>
      <c r="G1584" t="s">
        <v>1186</v>
      </c>
    </row>
    <row r="1585" spans="2:7">
      <c r="B1585" t="s">
        <v>1224</v>
      </c>
      <c r="C1585" t="s">
        <v>1909</v>
      </c>
      <c r="F1585" s="2">
        <v>-373.07</v>
      </c>
      <c r="G1585" t="s">
        <v>1225</v>
      </c>
    </row>
    <row r="1586" spans="2:7">
      <c r="B1586" t="s">
        <v>1255</v>
      </c>
      <c r="C1586" t="s">
        <v>1909</v>
      </c>
      <c r="F1586" s="2">
        <v>-387.32</v>
      </c>
      <c r="G1586" t="s">
        <v>1256</v>
      </c>
    </row>
    <row r="1587" spans="2:7">
      <c r="B1587" t="s">
        <v>1273</v>
      </c>
      <c r="C1587" t="s">
        <v>1909</v>
      </c>
      <c r="F1587" s="2">
        <v>-495.9</v>
      </c>
      <c r="G1587" t="s">
        <v>1275</v>
      </c>
    </row>
    <row r="1588" spans="2:7">
      <c r="B1588" t="s">
        <v>1327</v>
      </c>
      <c r="C1588" t="s">
        <v>1909</v>
      </c>
      <c r="F1588" s="2">
        <v>-536.94</v>
      </c>
      <c r="G1588" t="s">
        <v>1328</v>
      </c>
    </row>
    <row r="1589" spans="2:7">
      <c r="B1589" t="s">
        <v>1353</v>
      </c>
      <c r="C1589" t="s">
        <v>1909</v>
      </c>
      <c r="F1589" s="2">
        <v>-428.07</v>
      </c>
      <c r="G1589" t="s">
        <v>1354</v>
      </c>
    </row>
    <row r="1590" spans="2:7">
      <c r="B1590" t="s">
        <v>1381</v>
      </c>
      <c r="C1590" t="s">
        <v>1909</v>
      </c>
      <c r="F1590" s="2">
        <v>-1012.04</v>
      </c>
      <c r="G1590" t="s">
        <v>1382</v>
      </c>
    </row>
    <row r="1591" spans="2:7">
      <c r="B1591" t="s">
        <v>1428</v>
      </c>
      <c r="C1591" t="s">
        <v>1909</v>
      </c>
      <c r="F1591" s="2">
        <v>-162.45</v>
      </c>
      <c r="G1591" t="s">
        <v>1429</v>
      </c>
    </row>
    <row r="1592" spans="2:7">
      <c r="B1592" t="s">
        <v>1437</v>
      </c>
      <c r="C1592" t="s">
        <v>1909</v>
      </c>
      <c r="F1592" s="2">
        <v>-664.91</v>
      </c>
      <c r="G1592" t="s">
        <v>1438</v>
      </c>
    </row>
    <row r="1593" spans="2:7">
      <c r="B1593" t="s">
        <v>1497</v>
      </c>
      <c r="C1593" t="s">
        <v>1909</v>
      </c>
      <c r="F1593" s="2">
        <v>-353.4</v>
      </c>
      <c r="G1593" t="s">
        <v>1498</v>
      </c>
    </row>
    <row r="1594" spans="2:7">
      <c r="B1594" t="s">
        <v>1518</v>
      </c>
      <c r="C1594" t="s">
        <v>1909</v>
      </c>
      <c r="F1594" s="2">
        <v>-677.73</v>
      </c>
      <c r="G1594" t="s">
        <v>1519</v>
      </c>
    </row>
    <row r="1595" spans="2:7">
      <c r="B1595" t="s">
        <v>1559</v>
      </c>
      <c r="C1595" t="s">
        <v>1909</v>
      </c>
      <c r="F1595" s="2">
        <v>-560.88</v>
      </c>
      <c r="G1595" t="s">
        <v>1560</v>
      </c>
    </row>
    <row r="1596" spans="2:7">
      <c r="B1596" t="s">
        <v>1588</v>
      </c>
      <c r="C1596" t="s">
        <v>1909</v>
      </c>
      <c r="F1596" s="2">
        <v>-167.3</v>
      </c>
      <c r="G1596" t="s">
        <v>1589</v>
      </c>
    </row>
    <row r="1597" spans="2:7">
      <c r="B1597" t="s">
        <v>1600</v>
      </c>
      <c r="C1597" t="s">
        <v>1909</v>
      </c>
      <c r="F1597" s="2">
        <v>-656.64</v>
      </c>
      <c r="G1597" t="s">
        <v>1601</v>
      </c>
    </row>
    <row r="1598" spans="2:7">
      <c r="B1598" t="s">
        <v>1649</v>
      </c>
      <c r="C1598" t="s">
        <v>1909</v>
      </c>
      <c r="F1598" s="2">
        <v>-516.71</v>
      </c>
      <c r="G1598" t="s">
        <v>1650</v>
      </c>
    </row>
    <row r="1599" spans="2:7">
      <c r="B1599" t="s">
        <v>1693</v>
      </c>
      <c r="C1599" t="s">
        <v>1909</v>
      </c>
      <c r="F1599" s="2">
        <v>-378.2</v>
      </c>
      <c r="G1599" t="s">
        <v>1694</v>
      </c>
    </row>
    <row r="1600" spans="2:7">
      <c r="B1600" t="s">
        <v>1724</v>
      </c>
      <c r="C1600" t="s">
        <v>1909</v>
      </c>
      <c r="F1600" s="2">
        <v>-432.63</v>
      </c>
      <c r="G1600" t="s">
        <v>1725</v>
      </c>
    </row>
    <row r="1601" spans="2:7">
      <c r="B1601" t="s">
        <v>1752</v>
      </c>
      <c r="C1601" t="s">
        <v>1909</v>
      </c>
      <c r="F1601" s="2">
        <v>-944.78</v>
      </c>
      <c r="G1601" t="s">
        <v>1753</v>
      </c>
    </row>
    <row r="1602" spans="2:7">
      <c r="B1602" t="s">
        <v>1801</v>
      </c>
      <c r="C1602" t="s">
        <v>1909</v>
      </c>
      <c r="F1602" s="2">
        <v>-574.28</v>
      </c>
      <c r="G1602" t="s">
        <v>1802</v>
      </c>
    </row>
    <row r="1603" spans="2:7">
      <c r="B1603" t="s">
        <v>1834</v>
      </c>
      <c r="C1603" t="s">
        <v>1909</v>
      </c>
      <c r="F1603" s="2">
        <v>-710.79</v>
      </c>
      <c r="G1603" t="s">
        <v>1835</v>
      </c>
    </row>
    <row r="1604" spans="2:7">
      <c r="B1604" t="s">
        <v>1875</v>
      </c>
      <c r="C1604" t="s">
        <v>1909</v>
      </c>
      <c r="F1604" s="2">
        <v>-667.19</v>
      </c>
      <c r="G1604" t="s">
        <v>1876</v>
      </c>
    </row>
    <row r="1605" spans="2:7">
      <c r="B1605"/>
      <c r="C1605"/>
      <c r="E1605" t="s">
        <v>1910</v>
      </c>
      <c r="F1605" s="2">
        <f ca="1">SUBTOTAL(109,Table1[TOTAL])</f>
        <v>0</v>
      </c>
      <c r="G1605"/>
    </row>
  </sheetData>
  <pageMargins left="0.75" right="0.75" top="1" bottom="1" header="0.5" footer="0.5"/>
  <headerFooter scaleWithDoc="1" alignWithMargins="0" differentFirst="0" differentOddEven="0"/>
  <tableParts count="1">
    <tablePart r:id="rId1"/>
  </tableParts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1541"/>
  <sheetViews>
    <sheetView view="normal" workbookViewId="0">
      <selection pane="topLeft" activeCell="A1" sqref="A1"/>
    </sheetView>
  </sheetViews>
  <sheetFormatPr defaultRowHeight="12.75"/>
  <cols>
    <col min="1" max="1" width="13.7109375" bestFit="1" customWidth="1"/>
    <col min="2" max="2" width="15.140625" bestFit="1" customWidth="1"/>
    <col min="3" max="3" width="79" bestFit="1" customWidth="1"/>
    <col min="4" max="4" width="9" bestFit="1" customWidth="1"/>
    <col min="5" max="5" width="10.5703125" bestFit="1" customWidth="1"/>
    <col min="6" max="6" width="11" bestFit="1" customWidth="1"/>
    <col min="7" max="7" width="12.7109375" bestFit="1" customWidth="1"/>
    <col min="8" max="9" width="27.41796875" bestFit="1" customWidth="1"/>
  </cols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8</v>
      </c>
      <c r="I1" t="s">
        <v>9</v>
      </c>
    </row>
    <row r="2" spans="1:9">
      <c r="A2" t="s">
        <v>10</v>
      </c>
      <c r="B2" t="s">
        <v>11</v>
      </c>
      <c r="C2" t="s">
        <v>12</v>
      </c>
      <c r="D2" s="1">
        <v>20.9</v>
      </c>
      <c r="E2" s="2">
        <v>5.1</v>
      </c>
      <c r="F2" s="2">
        <v>106.59</v>
      </c>
      <c r="G2" t="s">
        <v>13</v>
      </c>
      <c r="H2" t="s">
        <v>14</v>
      </c>
      <c r="I2" t="s">
        <v>14</v>
      </c>
    </row>
    <row r="3" spans="1:9">
      <c r="A3" t="s">
        <v>15</v>
      </c>
      <c r="B3" t="s">
        <v>11</v>
      </c>
      <c r="C3" t="s">
        <v>16</v>
      </c>
      <c r="D3" s="1">
        <v>21.03</v>
      </c>
      <c r="E3" s="2">
        <v>6.05</v>
      </c>
      <c r="F3" s="2">
        <v>127.23</v>
      </c>
      <c r="G3" t="s">
        <v>13</v>
      </c>
      <c r="H3" t="s">
        <v>14</v>
      </c>
      <c r="I3" t="s">
        <v>14</v>
      </c>
    </row>
    <row r="4" spans="1:9">
      <c r="A4" t="s">
        <v>17</v>
      </c>
      <c r="B4" t="s">
        <v>11</v>
      </c>
      <c r="C4" t="s">
        <v>18</v>
      </c>
      <c r="D4" s="1">
        <v>20.94</v>
      </c>
      <c r="E4" s="2">
        <v>3.35</v>
      </c>
      <c r="F4" s="2">
        <v>70.15</v>
      </c>
      <c r="G4" t="s">
        <v>13</v>
      </c>
      <c r="H4" t="s">
        <v>14</v>
      </c>
      <c r="I4" t="s">
        <v>14</v>
      </c>
    </row>
    <row r="5" spans="1:9">
      <c r="A5" t="s">
        <v>19</v>
      </c>
      <c r="B5" t="s">
        <v>11</v>
      </c>
      <c r="C5" t="s">
        <v>20</v>
      </c>
      <c r="D5" s="1">
        <v>20.95</v>
      </c>
      <c r="E5" s="2">
        <v>3.35</v>
      </c>
      <c r="F5" s="2">
        <v>70.18</v>
      </c>
      <c r="G5" t="s">
        <v>13</v>
      </c>
      <c r="H5" t="s">
        <v>14</v>
      </c>
      <c r="I5" t="s">
        <v>14</v>
      </c>
    </row>
    <row r="6" spans="1:9">
      <c r="A6" t="s">
        <v>21</v>
      </c>
      <c r="B6" t="s">
        <v>11</v>
      </c>
      <c r="C6" t="s">
        <v>22</v>
      </c>
      <c r="D6" s="1">
        <v>20.77</v>
      </c>
      <c r="E6" s="2">
        <v>5.35</v>
      </c>
      <c r="F6" s="2">
        <v>111.12</v>
      </c>
      <c r="G6" t="s">
        <v>13</v>
      </c>
      <c r="H6" t="s">
        <v>14</v>
      </c>
      <c r="I6" t="s">
        <v>14</v>
      </c>
    </row>
    <row r="7" spans="1:9">
      <c r="A7" t="s">
        <v>23</v>
      </c>
      <c r="B7" t="s">
        <v>11</v>
      </c>
      <c r="C7" t="s">
        <v>24</v>
      </c>
      <c r="D7" s="1">
        <v>21.03</v>
      </c>
      <c r="E7" s="2">
        <v>3.35</v>
      </c>
      <c r="F7" s="2">
        <v>70.45</v>
      </c>
      <c r="G7" t="s">
        <v>13</v>
      </c>
      <c r="H7" t="s">
        <v>14</v>
      </c>
      <c r="I7" t="s">
        <v>14</v>
      </c>
    </row>
    <row r="8" spans="1:9">
      <c r="A8" t="s">
        <v>25</v>
      </c>
      <c r="B8" t="s">
        <v>11</v>
      </c>
      <c r="C8" t="s">
        <v>26</v>
      </c>
      <c r="D8" s="1">
        <v>20.89</v>
      </c>
      <c r="E8" s="2">
        <v>4.6</v>
      </c>
      <c r="F8" s="2">
        <v>96.09</v>
      </c>
      <c r="G8" t="s">
        <v>13</v>
      </c>
      <c r="H8" t="s">
        <v>14</v>
      </c>
      <c r="I8" t="s">
        <v>14</v>
      </c>
    </row>
    <row r="9" spans="1:9">
      <c r="A9" t="s">
        <v>27</v>
      </c>
      <c r="B9" t="s">
        <v>11</v>
      </c>
      <c r="C9" t="s">
        <v>28</v>
      </c>
      <c r="D9" s="1">
        <v>20.89</v>
      </c>
      <c r="E9" s="2">
        <v>3.85</v>
      </c>
      <c r="F9" s="2">
        <v>80.43</v>
      </c>
      <c r="G9" t="s">
        <v>13</v>
      </c>
      <c r="H9" t="s">
        <v>14</v>
      </c>
      <c r="I9" t="s">
        <v>14</v>
      </c>
    </row>
    <row r="10" spans="1:9">
      <c r="A10" t="s">
        <v>29</v>
      </c>
      <c r="B10" t="s">
        <v>11</v>
      </c>
      <c r="C10" t="s">
        <v>22</v>
      </c>
      <c r="D10" s="1">
        <v>21</v>
      </c>
      <c r="E10" s="2">
        <v>5.35</v>
      </c>
      <c r="F10" s="2">
        <v>112.35</v>
      </c>
      <c r="G10" t="s">
        <v>13</v>
      </c>
      <c r="H10" t="s">
        <v>14</v>
      </c>
      <c r="I10" t="s">
        <v>14</v>
      </c>
    </row>
    <row r="11" spans="1:9">
      <c r="A11" t="s">
        <v>30</v>
      </c>
      <c r="B11" t="s">
        <v>11</v>
      </c>
      <c r="C11" t="s">
        <v>24</v>
      </c>
      <c r="D11" s="1">
        <v>20.89</v>
      </c>
      <c r="E11" s="2">
        <v>3.35</v>
      </c>
      <c r="F11" s="2">
        <v>69.98</v>
      </c>
      <c r="G11" t="s">
        <v>13</v>
      </c>
      <c r="H11" t="s">
        <v>14</v>
      </c>
      <c r="I11" t="s">
        <v>14</v>
      </c>
    </row>
    <row r="12" spans="1:9">
      <c r="A12" t="s">
        <v>31</v>
      </c>
      <c r="B12" t="s">
        <v>11</v>
      </c>
      <c r="C12" t="s">
        <v>24</v>
      </c>
      <c r="D12" s="1">
        <v>20.89</v>
      </c>
      <c r="E12" s="2">
        <v>3.35</v>
      </c>
      <c r="F12" s="2">
        <v>69.98</v>
      </c>
      <c r="G12" t="s">
        <v>13</v>
      </c>
      <c r="H12" t="s">
        <v>14</v>
      </c>
      <c r="I12" t="s">
        <v>14</v>
      </c>
    </row>
    <row r="13" spans="1:9">
      <c r="A13" t="s">
        <v>32</v>
      </c>
      <c r="B13" t="s">
        <v>11</v>
      </c>
      <c r="C13" t="s">
        <v>33</v>
      </c>
      <c r="D13" s="1">
        <v>20.87</v>
      </c>
      <c r="E13" s="2">
        <v>4.2</v>
      </c>
      <c r="F13" s="2">
        <v>87.65</v>
      </c>
      <c r="G13" t="s">
        <v>13</v>
      </c>
      <c r="H13" t="s">
        <v>14</v>
      </c>
      <c r="I13" t="s">
        <v>14</v>
      </c>
    </row>
    <row r="14" spans="1:9">
      <c r="A14" t="s">
        <v>34</v>
      </c>
      <c r="B14" t="s">
        <v>11</v>
      </c>
      <c r="C14" t="s">
        <v>20</v>
      </c>
      <c r="D14" s="1">
        <v>20.87</v>
      </c>
      <c r="E14" s="2">
        <v>3.35</v>
      </c>
      <c r="F14" s="2">
        <v>69.91</v>
      </c>
      <c r="G14" t="s">
        <v>13</v>
      </c>
      <c r="H14" t="s">
        <v>14</v>
      </c>
      <c r="I14" t="s">
        <v>14</v>
      </c>
    </row>
    <row r="15" spans="1:9">
      <c r="A15" t="s">
        <v>35</v>
      </c>
      <c r="B15" t="s">
        <v>11</v>
      </c>
      <c r="C15" t="s">
        <v>22</v>
      </c>
      <c r="D15" s="1">
        <v>20.88</v>
      </c>
      <c r="E15" s="2">
        <v>5.35</v>
      </c>
      <c r="F15" s="2">
        <v>111.71</v>
      </c>
      <c r="G15" t="s">
        <v>13</v>
      </c>
      <c r="H15" t="s">
        <v>14</v>
      </c>
      <c r="I15" t="s">
        <v>14</v>
      </c>
    </row>
    <row r="16" spans="1:9">
      <c r="A16" t="s">
        <v>36</v>
      </c>
      <c r="B16" t="s">
        <v>11</v>
      </c>
      <c r="C16" t="s">
        <v>24</v>
      </c>
      <c r="D16" s="1">
        <v>20.82</v>
      </c>
      <c r="E16" s="2">
        <v>3.35</v>
      </c>
      <c r="F16" s="2">
        <v>69.75</v>
      </c>
      <c r="G16" t="s">
        <v>13</v>
      </c>
      <c r="H16" t="s">
        <v>14</v>
      </c>
      <c r="I16" t="s">
        <v>14</v>
      </c>
    </row>
    <row r="17" spans="1:9">
      <c r="A17" t="s">
        <v>37</v>
      </c>
      <c r="B17" t="s">
        <v>11</v>
      </c>
      <c r="C17" t="s">
        <v>22</v>
      </c>
      <c r="D17" s="1">
        <v>20.81</v>
      </c>
      <c r="E17" s="2">
        <v>5.35</v>
      </c>
      <c r="F17" s="2">
        <v>111.33</v>
      </c>
      <c r="G17" t="s">
        <v>13</v>
      </c>
      <c r="H17" t="s">
        <v>14</v>
      </c>
      <c r="I17" t="s">
        <v>14</v>
      </c>
    </row>
    <row r="18" spans="1:9">
      <c r="A18" t="s">
        <v>38</v>
      </c>
      <c r="B18" t="s">
        <v>11</v>
      </c>
      <c r="C18" t="s">
        <v>39</v>
      </c>
      <c r="D18" s="1">
        <v>20.96</v>
      </c>
      <c r="E18" s="2">
        <v>5.6</v>
      </c>
      <c r="F18" s="2">
        <v>117.38</v>
      </c>
      <c r="G18" t="s">
        <v>13</v>
      </c>
      <c r="H18" t="s">
        <v>14</v>
      </c>
      <c r="I18" t="s">
        <v>14</v>
      </c>
    </row>
    <row r="19" spans="1:9">
      <c r="A19" t="s">
        <v>40</v>
      </c>
      <c r="B19" t="s">
        <v>11</v>
      </c>
      <c r="C19" t="s">
        <v>20</v>
      </c>
      <c r="D19" s="1">
        <v>20.87</v>
      </c>
      <c r="E19" s="2">
        <v>3.35</v>
      </c>
      <c r="F19" s="2">
        <v>69.91</v>
      </c>
      <c r="G19" t="s">
        <v>13</v>
      </c>
      <c r="H19" t="s">
        <v>14</v>
      </c>
      <c r="I19" t="s">
        <v>14</v>
      </c>
    </row>
    <row r="20" spans="1:9">
      <c r="A20" t="s">
        <v>41</v>
      </c>
      <c r="B20" t="s">
        <v>11</v>
      </c>
      <c r="C20" t="s">
        <v>20</v>
      </c>
      <c r="D20" s="1">
        <v>20.97</v>
      </c>
      <c r="E20" s="2">
        <v>3.35</v>
      </c>
      <c r="F20" s="2">
        <v>70.25</v>
      </c>
      <c r="G20" t="s">
        <v>13</v>
      </c>
      <c r="H20" t="s">
        <v>14</v>
      </c>
      <c r="I20" t="s">
        <v>14</v>
      </c>
    </row>
    <row r="21" spans="1:9">
      <c r="A21" t="s">
        <v>42</v>
      </c>
      <c r="B21" t="s">
        <v>11</v>
      </c>
      <c r="C21" t="s">
        <v>43</v>
      </c>
      <c r="D21" s="1">
        <v>20.69</v>
      </c>
      <c r="E21" s="2">
        <v>3.35</v>
      </c>
      <c r="F21" s="2">
        <v>69.31</v>
      </c>
      <c r="G21" t="s">
        <v>13</v>
      </c>
      <c r="H21" t="s">
        <v>14</v>
      </c>
      <c r="I21" t="s">
        <v>14</v>
      </c>
    </row>
    <row r="22" spans="1:9">
      <c r="A22" t="s">
        <v>44</v>
      </c>
      <c r="B22" t="s">
        <v>11</v>
      </c>
      <c r="C22" t="s">
        <v>45</v>
      </c>
      <c r="D22" s="1">
        <v>20.79</v>
      </c>
      <c r="E22" s="2">
        <v>3.85</v>
      </c>
      <c r="F22" s="2">
        <v>80.04</v>
      </c>
      <c r="G22" t="s">
        <v>13</v>
      </c>
      <c r="H22" t="s">
        <v>14</v>
      </c>
      <c r="I22" t="s">
        <v>14</v>
      </c>
    </row>
    <row r="23" spans="1:9">
      <c r="A23" t="s">
        <v>46</v>
      </c>
      <c r="B23" t="s">
        <v>11</v>
      </c>
      <c r="C23" t="s">
        <v>47</v>
      </c>
      <c r="D23" s="1">
        <v>21</v>
      </c>
      <c r="E23" s="2">
        <v>3.35</v>
      </c>
      <c r="F23" s="2">
        <v>70.35</v>
      </c>
      <c r="G23" t="s">
        <v>13</v>
      </c>
      <c r="H23" t="s">
        <v>14</v>
      </c>
      <c r="I23" t="s">
        <v>14</v>
      </c>
    </row>
    <row r="24" spans="1:9">
      <c r="A24" t="s">
        <v>48</v>
      </c>
      <c r="B24" t="s">
        <v>11</v>
      </c>
      <c r="C24" t="s">
        <v>49</v>
      </c>
      <c r="D24" s="1">
        <v>21.02</v>
      </c>
      <c r="E24" s="2">
        <v>5.35</v>
      </c>
      <c r="F24" s="2">
        <v>112.46</v>
      </c>
      <c r="G24" t="s">
        <v>13</v>
      </c>
      <c r="H24" t="s">
        <v>14</v>
      </c>
      <c r="I24" t="s">
        <v>14</v>
      </c>
    </row>
    <row r="25" spans="1:9">
      <c r="A25" t="s">
        <v>50</v>
      </c>
      <c r="B25" t="s">
        <v>11</v>
      </c>
      <c r="C25" t="s">
        <v>51</v>
      </c>
      <c r="D25" s="1">
        <v>21.06</v>
      </c>
      <c r="E25" s="2">
        <v>6.05</v>
      </c>
      <c r="F25" s="2">
        <v>127.41</v>
      </c>
      <c r="G25" t="s">
        <v>13</v>
      </c>
      <c r="H25" t="s">
        <v>14</v>
      </c>
      <c r="I25" t="s">
        <v>14</v>
      </c>
    </row>
    <row r="26" spans="1:9">
      <c r="A26" t="s">
        <v>52</v>
      </c>
      <c r="B26" t="s">
        <v>11</v>
      </c>
      <c r="C26" t="s">
        <v>53</v>
      </c>
      <c r="D26" s="1">
        <v>20.96</v>
      </c>
      <c r="E26" s="2">
        <v>5.85</v>
      </c>
      <c r="F26" s="2">
        <v>122.62</v>
      </c>
      <c r="G26" t="s">
        <v>13</v>
      </c>
      <c r="H26" t="s">
        <v>14</v>
      </c>
      <c r="I26" t="s">
        <v>14</v>
      </c>
    </row>
    <row r="27" spans="1:9">
      <c r="A27" t="s">
        <v>54</v>
      </c>
      <c r="B27" t="s">
        <v>11</v>
      </c>
      <c r="C27" t="s">
        <v>49</v>
      </c>
      <c r="D27" s="1">
        <v>21</v>
      </c>
      <c r="E27" s="2">
        <v>5.35</v>
      </c>
      <c r="F27" s="2">
        <v>112.35</v>
      </c>
      <c r="G27" t="s">
        <v>13</v>
      </c>
      <c r="H27" t="s">
        <v>14</v>
      </c>
      <c r="I27" t="s">
        <v>14</v>
      </c>
    </row>
    <row r="28" spans="1:9">
      <c r="A28" t="s">
        <v>55</v>
      </c>
      <c r="B28" t="s">
        <v>11</v>
      </c>
      <c r="C28" t="s">
        <v>51</v>
      </c>
      <c r="D28" s="1">
        <v>21.04</v>
      </c>
      <c r="E28" s="2">
        <v>6.05</v>
      </c>
      <c r="F28" s="2">
        <v>127.29</v>
      </c>
      <c r="G28" t="s">
        <v>13</v>
      </c>
      <c r="H28" t="s">
        <v>14</v>
      </c>
      <c r="I28" t="s">
        <v>14</v>
      </c>
    </row>
    <row r="29" spans="1:9">
      <c r="A29" t="s">
        <v>56</v>
      </c>
      <c r="B29" t="s">
        <v>11</v>
      </c>
      <c r="C29" t="s">
        <v>51</v>
      </c>
      <c r="D29" s="1">
        <v>21.07</v>
      </c>
      <c r="E29" s="2">
        <v>6.05</v>
      </c>
      <c r="F29" s="2">
        <v>127.47</v>
      </c>
      <c r="G29" t="s">
        <v>13</v>
      </c>
      <c r="H29" t="s">
        <v>14</v>
      </c>
      <c r="I29" t="s">
        <v>14</v>
      </c>
    </row>
    <row r="30" spans="1:9">
      <c r="A30" t="s">
        <v>57</v>
      </c>
      <c r="B30" t="s">
        <v>11</v>
      </c>
      <c r="C30" t="s">
        <v>47</v>
      </c>
      <c r="D30" s="1">
        <v>21.06</v>
      </c>
      <c r="E30" s="2">
        <v>3.35</v>
      </c>
      <c r="F30" s="2">
        <v>70.55</v>
      </c>
      <c r="G30" t="s">
        <v>13</v>
      </c>
      <c r="H30" t="s">
        <v>14</v>
      </c>
      <c r="I30" t="s">
        <v>14</v>
      </c>
    </row>
    <row r="31" spans="1:9">
      <c r="A31" t="s">
        <v>58</v>
      </c>
      <c r="B31" t="s">
        <v>11</v>
      </c>
      <c r="C31" t="s">
        <v>47</v>
      </c>
      <c r="D31" s="1">
        <v>21.05</v>
      </c>
      <c r="E31" s="2">
        <v>3.35</v>
      </c>
      <c r="F31" s="2">
        <v>70.52</v>
      </c>
      <c r="G31" t="s">
        <v>13</v>
      </c>
      <c r="H31" t="s">
        <v>14</v>
      </c>
      <c r="I31" t="s">
        <v>14</v>
      </c>
    </row>
    <row r="32" spans="1:9">
      <c r="A32" t="s">
        <v>59</v>
      </c>
      <c r="B32" t="s">
        <v>11</v>
      </c>
      <c r="C32" t="s">
        <v>60</v>
      </c>
      <c r="D32" s="1">
        <v>21.05</v>
      </c>
      <c r="E32" s="2">
        <v>3.35</v>
      </c>
      <c r="F32" s="2">
        <v>70.52</v>
      </c>
      <c r="G32" t="s">
        <v>13</v>
      </c>
      <c r="H32" t="s">
        <v>14</v>
      </c>
      <c r="I32" t="s">
        <v>14</v>
      </c>
    </row>
    <row r="33" spans="1:9">
      <c r="A33" t="s">
        <v>61</v>
      </c>
      <c r="B33" t="s">
        <v>11</v>
      </c>
      <c r="C33" t="s">
        <v>47</v>
      </c>
      <c r="D33" s="1">
        <v>21.04</v>
      </c>
      <c r="E33" s="2">
        <v>3.35</v>
      </c>
      <c r="F33" s="2">
        <v>70.48</v>
      </c>
      <c r="G33" t="s">
        <v>13</v>
      </c>
      <c r="H33" t="s">
        <v>14</v>
      </c>
      <c r="I33" t="s">
        <v>14</v>
      </c>
    </row>
    <row r="34" spans="1:9">
      <c r="A34" t="s">
        <v>62</v>
      </c>
      <c r="B34" t="s">
        <v>11</v>
      </c>
      <c r="C34" t="s">
        <v>60</v>
      </c>
      <c r="D34" s="1">
        <v>21.04</v>
      </c>
      <c r="E34" s="2">
        <v>3.35</v>
      </c>
      <c r="F34" s="2">
        <v>70.48</v>
      </c>
      <c r="G34" t="s">
        <v>13</v>
      </c>
      <c r="H34" t="s">
        <v>14</v>
      </c>
      <c r="I34" t="s">
        <v>14</v>
      </c>
    </row>
    <row r="35" spans="1:9">
      <c r="A35" t="s">
        <v>63</v>
      </c>
      <c r="B35" t="s">
        <v>11</v>
      </c>
      <c r="C35" t="s">
        <v>51</v>
      </c>
      <c r="D35" s="1">
        <v>21.07</v>
      </c>
      <c r="E35" s="2">
        <v>6.05</v>
      </c>
      <c r="F35" s="2">
        <v>127.47</v>
      </c>
      <c r="G35" t="s">
        <v>13</v>
      </c>
      <c r="H35" t="s">
        <v>14</v>
      </c>
      <c r="I35" t="s">
        <v>14</v>
      </c>
    </row>
    <row r="36" spans="1:9">
      <c r="A36" t="s">
        <v>64</v>
      </c>
      <c r="B36" t="s">
        <v>11</v>
      </c>
      <c r="C36" t="s">
        <v>60</v>
      </c>
      <c r="D36" s="1">
        <v>21.05</v>
      </c>
      <c r="E36" s="2">
        <v>3.35</v>
      </c>
      <c r="F36" s="2">
        <v>70.52</v>
      </c>
      <c r="G36" t="s">
        <v>13</v>
      </c>
      <c r="H36" t="s">
        <v>14</v>
      </c>
      <c r="I36" t="s">
        <v>14</v>
      </c>
    </row>
    <row r="37" spans="1:9">
      <c r="A37" t="s">
        <v>65</v>
      </c>
      <c r="B37" t="s">
        <v>11</v>
      </c>
      <c r="C37" t="s">
        <v>66</v>
      </c>
      <c r="D37" s="1">
        <v>21.04</v>
      </c>
      <c r="E37" s="2">
        <v>3.35</v>
      </c>
      <c r="F37" s="2">
        <v>70.48</v>
      </c>
      <c r="G37" t="s">
        <v>13</v>
      </c>
      <c r="H37" t="s">
        <v>14</v>
      </c>
      <c r="I37" t="s">
        <v>14</v>
      </c>
    </row>
    <row r="38" spans="1:9">
      <c r="A38" t="s">
        <v>67</v>
      </c>
      <c r="B38" t="s">
        <v>11</v>
      </c>
      <c r="C38" t="s">
        <v>53</v>
      </c>
      <c r="D38" s="1">
        <v>21.07</v>
      </c>
      <c r="E38" s="2">
        <v>5.85</v>
      </c>
      <c r="F38" s="2">
        <v>123.26</v>
      </c>
      <c r="G38" t="s">
        <v>13</v>
      </c>
      <c r="H38" t="s">
        <v>14</v>
      </c>
      <c r="I38" t="s">
        <v>14</v>
      </c>
    </row>
    <row r="39" spans="1:9">
      <c r="A39" t="s">
        <v>68</v>
      </c>
      <c r="B39" t="s">
        <v>11</v>
      </c>
      <c r="C39" t="s">
        <v>60</v>
      </c>
      <c r="D39" s="1">
        <v>21.03</v>
      </c>
      <c r="E39" s="2">
        <v>3.35</v>
      </c>
      <c r="F39" s="2">
        <v>70.45</v>
      </c>
      <c r="G39" t="s">
        <v>13</v>
      </c>
      <c r="H39" t="s">
        <v>14</v>
      </c>
      <c r="I39" t="s">
        <v>14</v>
      </c>
    </row>
    <row r="40" spans="1:9">
      <c r="A40" t="s">
        <v>69</v>
      </c>
      <c r="B40" t="s">
        <v>11</v>
      </c>
      <c r="C40" t="s">
        <v>51</v>
      </c>
      <c r="D40" s="1">
        <v>20.99</v>
      </c>
      <c r="E40" s="2">
        <v>6.05</v>
      </c>
      <c r="F40" s="2">
        <v>126.99</v>
      </c>
      <c r="G40" t="s">
        <v>13</v>
      </c>
      <c r="H40" t="s">
        <v>14</v>
      </c>
      <c r="I40" t="s">
        <v>14</v>
      </c>
    </row>
    <row r="41" spans="1:9">
      <c r="A41" t="s">
        <v>70</v>
      </c>
      <c r="B41" t="s">
        <v>71</v>
      </c>
      <c r="C41" t="s">
        <v>72</v>
      </c>
      <c r="D41" s="1">
        <v>19.72</v>
      </c>
      <c r="E41" s="2">
        <v>6.6</v>
      </c>
      <c r="F41" s="2">
        <v>130.15</v>
      </c>
      <c r="G41" t="s">
        <v>73</v>
      </c>
      <c r="H41" t="s">
        <v>14</v>
      </c>
      <c r="I41" t="s">
        <v>14</v>
      </c>
    </row>
    <row r="42" spans="1:9">
      <c r="A42" t="s">
        <v>74</v>
      </c>
      <c r="B42" t="s">
        <v>71</v>
      </c>
      <c r="C42" t="s">
        <v>75</v>
      </c>
      <c r="D42" s="1">
        <v>19.73</v>
      </c>
      <c r="E42" s="2">
        <v>4.6</v>
      </c>
      <c r="F42" s="2">
        <v>90.76</v>
      </c>
      <c r="G42" t="s">
        <v>73</v>
      </c>
      <c r="H42" t="s">
        <v>14</v>
      </c>
      <c r="I42" t="s">
        <v>14</v>
      </c>
    </row>
    <row r="43" spans="1:9">
      <c r="A43" t="s">
        <v>76</v>
      </c>
      <c r="B43" t="s">
        <v>71</v>
      </c>
      <c r="C43" t="s">
        <v>77</v>
      </c>
      <c r="D43" s="1">
        <v>19.72</v>
      </c>
      <c r="E43" s="2">
        <v>3.35</v>
      </c>
      <c r="F43" s="2">
        <v>66.06</v>
      </c>
      <c r="G43" t="s">
        <v>73</v>
      </c>
      <c r="H43" t="s">
        <v>14</v>
      </c>
      <c r="I43" t="s">
        <v>14</v>
      </c>
    </row>
    <row r="44" spans="1:9">
      <c r="A44" t="s">
        <v>78</v>
      </c>
      <c r="B44" t="s">
        <v>71</v>
      </c>
      <c r="C44" t="s">
        <v>79</v>
      </c>
      <c r="D44" s="1">
        <v>19.73</v>
      </c>
      <c r="E44" s="2">
        <v>3.85</v>
      </c>
      <c r="F44" s="2">
        <v>75.96</v>
      </c>
      <c r="G44" t="s">
        <v>73</v>
      </c>
      <c r="H44" t="s">
        <v>14</v>
      </c>
      <c r="I44" t="s">
        <v>14</v>
      </c>
    </row>
    <row r="45" spans="1:9">
      <c r="A45" t="s">
        <v>80</v>
      </c>
      <c r="B45" t="s">
        <v>71</v>
      </c>
      <c r="C45" t="s">
        <v>81</v>
      </c>
      <c r="D45" s="1">
        <v>19.74</v>
      </c>
      <c r="E45" s="2">
        <v>4.2</v>
      </c>
      <c r="F45" s="2">
        <v>82.91</v>
      </c>
      <c r="G45" t="s">
        <v>73</v>
      </c>
      <c r="H45" t="s">
        <v>14</v>
      </c>
      <c r="I45" t="s">
        <v>14</v>
      </c>
    </row>
    <row r="46" spans="1:9">
      <c r="A46" t="s">
        <v>82</v>
      </c>
      <c r="B46" t="s">
        <v>71</v>
      </c>
      <c r="C46" t="s">
        <v>75</v>
      </c>
      <c r="D46" s="1">
        <v>19.69</v>
      </c>
      <c r="E46" s="2">
        <v>4.6</v>
      </c>
      <c r="F46" s="2">
        <v>90.57</v>
      </c>
      <c r="G46" t="s">
        <v>73</v>
      </c>
      <c r="H46" t="s">
        <v>14</v>
      </c>
      <c r="I46" t="s">
        <v>14</v>
      </c>
    </row>
    <row r="47" spans="1:9">
      <c r="A47" t="s">
        <v>83</v>
      </c>
      <c r="B47" t="s">
        <v>71</v>
      </c>
      <c r="C47" t="s">
        <v>77</v>
      </c>
      <c r="D47" s="1">
        <v>19.68</v>
      </c>
      <c r="E47" s="2">
        <v>3.35</v>
      </c>
      <c r="F47" s="2">
        <v>65.93</v>
      </c>
      <c r="G47" t="s">
        <v>73</v>
      </c>
      <c r="H47" t="s">
        <v>14</v>
      </c>
      <c r="I47" t="s">
        <v>14</v>
      </c>
    </row>
    <row r="48" spans="1:9">
      <c r="A48" t="s">
        <v>84</v>
      </c>
      <c r="B48" t="s">
        <v>71</v>
      </c>
      <c r="C48" t="s">
        <v>72</v>
      </c>
      <c r="D48" s="1">
        <v>19.75</v>
      </c>
      <c r="E48" s="2">
        <v>6.6</v>
      </c>
      <c r="F48" s="2">
        <v>130.35</v>
      </c>
      <c r="G48" t="s">
        <v>73</v>
      </c>
      <c r="H48" t="s">
        <v>14</v>
      </c>
      <c r="I48" t="s">
        <v>14</v>
      </c>
    </row>
    <row r="49" spans="1:9">
      <c r="A49" t="s">
        <v>85</v>
      </c>
      <c r="B49" t="s">
        <v>71</v>
      </c>
      <c r="C49" t="s">
        <v>77</v>
      </c>
      <c r="D49" s="1">
        <v>20.55</v>
      </c>
      <c r="E49" s="2">
        <v>3.35</v>
      </c>
      <c r="F49" s="2">
        <v>68.84</v>
      </c>
      <c r="G49" t="s">
        <v>73</v>
      </c>
      <c r="H49" t="s">
        <v>14</v>
      </c>
      <c r="I49" t="s">
        <v>14</v>
      </c>
    </row>
    <row r="50" spans="1:9">
      <c r="A50" t="s">
        <v>86</v>
      </c>
      <c r="B50" t="s">
        <v>71</v>
      </c>
      <c r="C50" t="s">
        <v>79</v>
      </c>
      <c r="D50" s="1">
        <v>20.43</v>
      </c>
      <c r="E50" s="2">
        <v>3.85</v>
      </c>
      <c r="F50" s="2">
        <v>78.66</v>
      </c>
      <c r="G50" t="s">
        <v>73</v>
      </c>
      <c r="H50" t="s">
        <v>14</v>
      </c>
      <c r="I50" t="s">
        <v>14</v>
      </c>
    </row>
    <row r="51" spans="1:9">
      <c r="A51" t="s">
        <v>87</v>
      </c>
      <c r="B51" t="s">
        <v>71</v>
      </c>
      <c r="C51" t="s">
        <v>72</v>
      </c>
      <c r="D51" s="1">
        <v>20.4</v>
      </c>
      <c r="E51" s="2">
        <v>6.6</v>
      </c>
      <c r="F51" s="2">
        <v>134.64</v>
      </c>
      <c r="G51" t="s">
        <v>73</v>
      </c>
      <c r="H51" t="s">
        <v>14</v>
      </c>
      <c r="I51" t="s">
        <v>14</v>
      </c>
    </row>
    <row r="52" spans="1:9">
      <c r="A52" t="s">
        <v>88</v>
      </c>
      <c r="B52" t="s">
        <v>71</v>
      </c>
      <c r="C52" t="s">
        <v>77</v>
      </c>
      <c r="D52" s="1">
        <v>20.46</v>
      </c>
      <c r="E52" s="2">
        <v>3.35</v>
      </c>
      <c r="F52" s="2">
        <v>68.54</v>
      </c>
      <c r="G52" t="s">
        <v>73</v>
      </c>
      <c r="H52" t="s">
        <v>14</v>
      </c>
      <c r="I52" t="s">
        <v>14</v>
      </c>
    </row>
    <row r="53" spans="1:9">
      <c r="A53" t="s">
        <v>89</v>
      </c>
      <c r="B53" t="s">
        <v>71</v>
      </c>
      <c r="C53" t="s">
        <v>90</v>
      </c>
      <c r="D53" s="1">
        <v>20.44</v>
      </c>
      <c r="E53" s="2">
        <v>3.85</v>
      </c>
      <c r="F53" s="2">
        <v>78.69</v>
      </c>
      <c r="G53" t="s">
        <v>73</v>
      </c>
      <c r="H53" t="s">
        <v>14</v>
      </c>
      <c r="I53" t="s">
        <v>14</v>
      </c>
    </row>
    <row r="54" spans="1:9">
      <c r="A54" t="s">
        <v>91</v>
      </c>
      <c r="B54" t="s">
        <v>71</v>
      </c>
      <c r="C54" t="s">
        <v>92</v>
      </c>
      <c r="D54" s="1">
        <v>20.52</v>
      </c>
      <c r="E54" s="2">
        <v>5.35</v>
      </c>
      <c r="F54" s="2">
        <v>109.78</v>
      </c>
      <c r="G54" t="s">
        <v>73</v>
      </c>
      <c r="H54" t="s">
        <v>14</v>
      </c>
      <c r="I54" t="s">
        <v>14</v>
      </c>
    </row>
    <row r="55" spans="1:9">
      <c r="A55" t="s">
        <v>93</v>
      </c>
      <c r="B55" t="s">
        <v>71</v>
      </c>
      <c r="C55" t="s">
        <v>90</v>
      </c>
      <c r="D55" s="1">
        <v>20.45</v>
      </c>
      <c r="E55" s="2">
        <v>3.85</v>
      </c>
      <c r="F55" s="2">
        <v>78.73</v>
      </c>
      <c r="G55" t="s">
        <v>73</v>
      </c>
      <c r="H55" t="s">
        <v>14</v>
      </c>
      <c r="I55" t="s">
        <v>14</v>
      </c>
    </row>
    <row r="56" spans="1:9">
      <c r="A56" t="s">
        <v>94</v>
      </c>
      <c r="B56" t="s">
        <v>71</v>
      </c>
      <c r="C56" t="s">
        <v>72</v>
      </c>
      <c r="D56" s="1">
        <v>20.51</v>
      </c>
      <c r="E56" s="2">
        <v>6.6</v>
      </c>
      <c r="F56" s="2">
        <v>135.37</v>
      </c>
      <c r="G56" t="s">
        <v>73</v>
      </c>
      <c r="H56" t="s">
        <v>14</v>
      </c>
      <c r="I56" t="s">
        <v>14</v>
      </c>
    </row>
    <row r="57" spans="1:9">
      <c r="A57" t="s">
        <v>95</v>
      </c>
      <c r="B57" t="s">
        <v>71</v>
      </c>
      <c r="C57" t="s">
        <v>96</v>
      </c>
      <c r="D57" s="1">
        <v>20.49</v>
      </c>
      <c r="E57" s="2">
        <v>3.35</v>
      </c>
      <c r="F57" s="2">
        <v>68.64</v>
      </c>
      <c r="G57" t="s">
        <v>73</v>
      </c>
      <c r="H57" t="s">
        <v>14</v>
      </c>
      <c r="I57" t="s">
        <v>14</v>
      </c>
    </row>
    <row r="58" spans="1:9">
      <c r="A58" t="s">
        <v>97</v>
      </c>
      <c r="B58" t="s">
        <v>71</v>
      </c>
      <c r="C58" t="s">
        <v>75</v>
      </c>
      <c r="D58" s="1">
        <v>20.45</v>
      </c>
      <c r="E58" s="2">
        <v>4.6</v>
      </c>
      <c r="F58" s="2">
        <v>94.07</v>
      </c>
      <c r="G58" t="s">
        <v>73</v>
      </c>
      <c r="H58" t="s">
        <v>14</v>
      </c>
      <c r="I58" t="s">
        <v>14</v>
      </c>
    </row>
    <row r="59" spans="1:9">
      <c r="A59" t="s">
        <v>98</v>
      </c>
      <c r="B59" t="s">
        <v>71</v>
      </c>
      <c r="C59" t="s">
        <v>92</v>
      </c>
      <c r="D59" s="1">
        <v>20.44</v>
      </c>
      <c r="E59" s="2">
        <v>5.35</v>
      </c>
      <c r="F59" s="2">
        <v>109.35</v>
      </c>
      <c r="G59" t="s">
        <v>73</v>
      </c>
      <c r="H59" t="s">
        <v>14</v>
      </c>
      <c r="I59" t="s">
        <v>14</v>
      </c>
    </row>
    <row r="60" spans="1:9">
      <c r="A60" t="s">
        <v>99</v>
      </c>
      <c r="B60" t="s">
        <v>71</v>
      </c>
      <c r="C60" t="s">
        <v>96</v>
      </c>
      <c r="D60" s="1">
        <v>20.52</v>
      </c>
      <c r="E60" s="2">
        <v>3.35</v>
      </c>
      <c r="F60" s="2">
        <v>68.74</v>
      </c>
      <c r="G60" t="s">
        <v>73</v>
      </c>
      <c r="H60" t="s">
        <v>14</v>
      </c>
      <c r="I60" t="s">
        <v>14</v>
      </c>
    </row>
    <row r="61" spans="1:9">
      <c r="A61" t="s">
        <v>100</v>
      </c>
      <c r="B61" t="s">
        <v>71</v>
      </c>
      <c r="C61" t="s">
        <v>77</v>
      </c>
      <c r="D61" s="1">
        <v>20.4</v>
      </c>
      <c r="E61" s="2">
        <v>3.35</v>
      </c>
      <c r="F61" s="2">
        <v>68.34</v>
      </c>
      <c r="G61" t="s">
        <v>73</v>
      </c>
      <c r="H61" t="s">
        <v>14</v>
      </c>
      <c r="I61" t="s">
        <v>14</v>
      </c>
    </row>
    <row r="62" spans="1:9">
      <c r="A62" t="s">
        <v>101</v>
      </c>
      <c r="B62" t="s">
        <v>71</v>
      </c>
      <c r="C62" t="s">
        <v>102</v>
      </c>
      <c r="D62" s="1">
        <v>20.42</v>
      </c>
      <c r="E62" s="2">
        <v>5.85</v>
      </c>
      <c r="F62" s="2">
        <v>119.46</v>
      </c>
      <c r="G62" t="s">
        <v>73</v>
      </c>
      <c r="H62" t="s">
        <v>14</v>
      </c>
      <c r="I62" t="s">
        <v>14</v>
      </c>
    </row>
    <row r="63" spans="1:9">
      <c r="A63" t="s">
        <v>103</v>
      </c>
      <c r="B63" t="s">
        <v>71</v>
      </c>
      <c r="C63" t="s">
        <v>104</v>
      </c>
      <c r="D63" s="1">
        <v>20.43</v>
      </c>
      <c r="E63" s="2">
        <v>3.35</v>
      </c>
      <c r="F63" s="2">
        <v>68.44</v>
      </c>
      <c r="G63" t="s">
        <v>73</v>
      </c>
      <c r="H63" t="s">
        <v>14</v>
      </c>
      <c r="I63" t="s">
        <v>14</v>
      </c>
    </row>
    <row r="64" spans="1:9">
      <c r="A64" t="s">
        <v>105</v>
      </c>
      <c r="B64" t="s">
        <v>71</v>
      </c>
      <c r="C64" t="s">
        <v>106</v>
      </c>
      <c r="D64" s="1">
        <v>20.5</v>
      </c>
      <c r="E64" s="2">
        <v>4.8</v>
      </c>
      <c r="F64" s="2">
        <v>98.4</v>
      </c>
      <c r="G64" t="s">
        <v>73</v>
      </c>
      <c r="H64" t="s">
        <v>14</v>
      </c>
      <c r="I64" t="s">
        <v>14</v>
      </c>
    </row>
    <row r="65" spans="1:9">
      <c r="A65" t="s">
        <v>107</v>
      </c>
      <c r="B65" t="s">
        <v>71</v>
      </c>
      <c r="C65" t="s">
        <v>77</v>
      </c>
      <c r="D65" s="1">
        <v>20.49</v>
      </c>
      <c r="E65" s="2">
        <v>3.35</v>
      </c>
      <c r="F65" s="2">
        <v>68.64</v>
      </c>
      <c r="G65" t="s">
        <v>73</v>
      </c>
      <c r="H65" t="s">
        <v>14</v>
      </c>
      <c r="I65" t="s">
        <v>14</v>
      </c>
    </row>
    <row r="66" spans="1:9">
      <c r="A66" t="s">
        <v>108</v>
      </c>
      <c r="B66" t="s">
        <v>71</v>
      </c>
      <c r="C66" t="s">
        <v>109</v>
      </c>
      <c r="D66" s="1">
        <v>20.5</v>
      </c>
      <c r="E66" s="2">
        <v>5.35</v>
      </c>
      <c r="F66" s="2">
        <v>109.68</v>
      </c>
      <c r="G66" t="s">
        <v>73</v>
      </c>
      <c r="H66" t="s">
        <v>14</v>
      </c>
      <c r="I66" t="s">
        <v>14</v>
      </c>
    </row>
    <row r="67" spans="1:9">
      <c r="A67" t="s">
        <v>110</v>
      </c>
      <c r="B67" t="s">
        <v>71</v>
      </c>
      <c r="C67" t="s">
        <v>109</v>
      </c>
      <c r="D67" s="1">
        <v>20.34</v>
      </c>
      <c r="E67" s="2">
        <v>5.35</v>
      </c>
      <c r="F67" s="2">
        <v>108.82</v>
      </c>
      <c r="G67" t="s">
        <v>73</v>
      </c>
      <c r="H67" t="s">
        <v>14</v>
      </c>
      <c r="I67" t="s">
        <v>14</v>
      </c>
    </row>
    <row r="68" spans="1:9">
      <c r="A68" t="s">
        <v>111</v>
      </c>
      <c r="B68" t="s">
        <v>71</v>
      </c>
      <c r="C68" t="s">
        <v>77</v>
      </c>
      <c r="D68" s="1">
        <v>20.49</v>
      </c>
      <c r="E68" s="2">
        <v>3.35</v>
      </c>
      <c r="F68" s="2">
        <v>68.64</v>
      </c>
      <c r="G68" t="s">
        <v>73</v>
      </c>
      <c r="H68" t="s">
        <v>14</v>
      </c>
      <c r="I68" t="s">
        <v>14</v>
      </c>
    </row>
    <row r="69" spans="1:9">
      <c r="A69" t="s">
        <v>112</v>
      </c>
      <c r="B69" t="s">
        <v>71</v>
      </c>
      <c r="C69" t="s">
        <v>113</v>
      </c>
      <c r="D69" s="1">
        <v>20.49</v>
      </c>
      <c r="E69" s="2">
        <v>4.6</v>
      </c>
      <c r="F69" s="2">
        <v>94.25</v>
      </c>
      <c r="G69" t="s">
        <v>73</v>
      </c>
      <c r="H69" t="s">
        <v>14</v>
      </c>
      <c r="I69" t="s">
        <v>14</v>
      </c>
    </row>
    <row r="70" spans="1:9">
      <c r="A70" t="s">
        <v>114</v>
      </c>
      <c r="B70" t="s">
        <v>71</v>
      </c>
      <c r="C70" t="s">
        <v>72</v>
      </c>
      <c r="D70" s="1">
        <v>20.35</v>
      </c>
      <c r="E70" s="2">
        <v>6.6</v>
      </c>
      <c r="F70" s="2">
        <v>134.31</v>
      </c>
      <c r="G70" t="s">
        <v>73</v>
      </c>
      <c r="H70" t="s">
        <v>14</v>
      </c>
      <c r="I70" t="s">
        <v>14</v>
      </c>
    </row>
    <row r="71" spans="1:9">
      <c r="A71" t="s">
        <v>115</v>
      </c>
      <c r="B71" t="s">
        <v>71</v>
      </c>
      <c r="C71" t="s">
        <v>116</v>
      </c>
      <c r="D71" s="1">
        <v>20.47</v>
      </c>
      <c r="E71" s="2">
        <v>5.35</v>
      </c>
      <c r="F71" s="2">
        <v>109.51</v>
      </c>
      <c r="G71" t="s">
        <v>73</v>
      </c>
      <c r="H71" t="s">
        <v>14</v>
      </c>
      <c r="I71" t="s">
        <v>14</v>
      </c>
    </row>
    <row r="72" spans="1:9">
      <c r="A72" t="s">
        <v>117</v>
      </c>
      <c r="B72" t="s">
        <v>71</v>
      </c>
      <c r="C72" t="s">
        <v>96</v>
      </c>
      <c r="D72" s="1">
        <v>20.43</v>
      </c>
      <c r="E72" s="2">
        <v>3.35</v>
      </c>
      <c r="F72" s="2">
        <v>68.44</v>
      </c>
      <c r="G72" t="s">
        <v>73</v>
      </c>
      <c r="H72" t="s">
        <v>14</v>
      </c>
      <c r="I72" t="s">
        <v>14</v>
      </c>
    </row>
    <row r="73" spans="1:9">
      <c r="A73" t="s">
        <v>118</v>
      </c>
      <c r="B73" t="s">
        <v>71</v>
      </c>
      <c r="C73" t="s">
        <v>77</v>
      </c>
      <c r="D73" s="1">
        <v>20.43</v>
      </c>
      <c r="E73" s="2">
        <v>3.35</v>
      </c>
      <c r="F73" s="2">
        <v>68.44</v>
      </c>
      <c r="G73" t="s">
        <v>73</v>
      </c>
      <c r="H73" t="s">
        <v>14</v>
      </c>
      <c r="I73" t="s">
        <v>14</v>
      </c>
    </row>
    <row r="74" spans="1:9">
      <c r="A74" t="s">
        <v>119</v>
      </c>
      <c r="B74" t="s">
        <v>71</v>
      </c>
      <c r="C74" t="s">
        <v>75</v>
      </c>
      <c r="D74" s="1">
        <v>20.48</v>
      </c>
      <c r="E74" s="2">
        <v>4.6</v>
      </c>
      <c r="F74" s="2">
        <v>94.21</v>
      </c>
      <c r="G74" t="s">
        <v>73</v>
      </c>
      <c r="H74" t="s">
        <v>14</v>
      </c>
      <c r="I74" t="s">
        <v>14</v>
      </c>
    </row>
    <row r="75" spans="1:9">
      <c r="A75" t="s">
        <v>120</v>
      </c>
      <c r="B75" t="s">
        <v>71</v>
      </c>
      <c r="C75" t="s">
        <v>77</v>
      </c>
      <c r="D75" s="1">
        <v>20.56</v>
      </c>
      <c r="E75" s="2">
        <v>3.35</v>
      </c>
      <c r="F75" s="2">
        <v>68.88</v>
      </c>
      <c r="G75" t="s">
        <v>73</v>
      </c>
      <c r="H75" t="s">
        <v>14</v>
      </c>
      <c r="I75" t="s">
        <v>14</v>
      </c>
    </row>
    <row r="76" spans="1:9">
      <c r="A76" t="s">
        <v>121</v>
      </c>
      <c r="B76" t="s">
        <v>71</v>
      </c>
      <c r="C76" t="s">
        <v>104</v>
      </c>
      <c r="D76" s="1">
        <v>20.44</v>
      </c>
      <c r="E76" s="2">
        <v>3.35</v>
      </c>
      <c r="F76" s="2">
        <v>68.47</v>
      </c>
      <c r="G76" t="s">
        <v>73</v>
      </c>
      <c r="H76" t="s">
        <v>14</v>
      </c>
      <c r="I76" t="s">
        <v>14</v>
      </c>
    </row>
    <row r="77" spans="1:9">
      <c r="A77" t="s">
        <v>122</v>
      </c>
      <c r="B77" t="s">
        <v>71</v>
      </c>
      <c r="C77" t="s">
        <v>113</v>
      </c>
      <c r="D77" s="1">
        <v>20.49</v>
      </c>
      <c r="E77" s="2">
        <v>4.6</v>
      </c>
      <c r="F77" s="2">
        <v>94.25</v>
      </c>
      <c r="G77" t="s">
        <v>73</v>
      </c>
      <c r="H77" t="s">
        <v>14</v>
      </c>
      <c r="I77" t="s">
        <v>14</v>
      </c>
    </row>
    <row r="78" spans="1:9">
      <c r="A78" t="s">
        <v>123</v>
      </c>
      <c r="B78" t="s">
        <v>71</v>
      </c>
      <c r="C78" t="s">
        <v>124</v>
      </c>
      <c r="D78" s="1">
        <v>20.46</v>
      </c>
      <c r="E78" s="2">
        <v>4.2</v>
      </c>
      <c r="F78" s="2">
        <v>85.93</v>
      </c>
      <c r="G78" t="s">
        <v>73</v>
      </c>
      <c r="H78" t="s">
        <v>14</v>
      </c>
      <c r="I78" t="s">
        <v>14</v>
      </c>
    </row>
    <row r="79" spans="1:9">
      <c r="A79" t="s">
        <v>125</v>
      </c>
      <c r="B79" t="s">
        <v>71</v>
      </c>
      <c r="C79" t="s">
        <v>77</v>
      </c>
      <c r="D79" s="1">
        <v>20.55</v>
      </c>
      <c r="E79" s="2">
        <v>3.35</v>
      </c>
      <c r="F79" s="2">
        <v>68.84</v>
      </c>
      <c r="G79" t="s">
        <v>73</v>
      </c>
      <c r="H79" t="s">
        <v>14</v>
      </c>
      <c r="I79" t="s">
        <v>14</v>
      </c>
    </row>
    <row r="80" spans="1:9">
      <c r="A80" t="s">
        <v>126</v>
      </c>
      <c r="B80" t="s">
        <v>71</v>
      </c>
      <c r="C80" t="s">
        <v>127</v>
      </c>
      <c r="D80" s="1">
        <v>20.47</v>
      </c>
      <c r="E80" s="2">
        <v>5.1</v>
      </c>
      <c r="F80" s="2">
        <v>104.4</v>
      </c>
      <c r="G80" t="s">
        <v>73</v>
      </c>
      <c r="H80" t="s">
        <v>14</v>
      </c>
      <c r="I80" t="s">
        <v>14</v>
      </c>
    </row>
    <row r="81" spans="1:9">
      <c r="A81" t="s">
        <v>128</v>
      </c>
      <c r="B81" t="s">
        <v>71</v>
      </c>
      <c r="C81" t="s">
        <v>129</v>
      </c>
      <c r="D81" s="1">
        <v>18.67</v>
      </c>
      <c r="E81" s="2">
        <v>6.05</v>
      </c>
      <c r="F81" s="2">
        <v>112.95</v>
      </c>
      <c r="G81" t="s">
        <v>73</v>
      </c>
      <c r="H81" t="s">
        <v>14</v>
      </c>
      <c r="I81" t="s">
        <v>14</v>
      </c>
    </row>
    <row r="82" spans="1:9">
      <c r="A82" t="s">
        <v>130</v>
      </c>
      <c r="B82" t="s">
        <v>71</v>
      </c>
      <c r="C82" t="s">
        <v>131</v>
      </c>
      <c r="D82" s="1">
        <v>18.66</v>
      </c>
      <c r="E82" s="2">
        <v>3.85</v>
      </c>
      <c r="F82" s="2">
        <v>71.84</v>
      </c>
      <c r="G82" t="s">
        <v>73</v>
      </c>
      <c r="H82" t="s">
        <v>14</v>
      </c>
      <c r="I82" t="s">
        <v>14</v>
      </c>
    </row>
    <row r="83" spans="1:9">
      <c r="A83" t="s">
        <v>132</v>
      </c>
      <c r="B83" t="s">
        <v>71</v>
      </c>
      <c r="C83" t="s">
        <v>49</v>
      </c>
      <c r="D83" s="1">
        <v>18.82</v>
      </c>
      <c r="E83" s="2">
        <v>5.35</v>
      </c>
      <c r="F83" s="2">
        <v>100.69</v>
      </c>
      <c r="G83" t="s">
        <v>73</v>
      </c>
      <c r="H83" t="s">
        <v>14</v>
      </c>
      <c r="I83" t="s">
        <v>14</v>
      </c>
    </row>
    <row r="84" spans="1:9">
      <c r="A84" t="s">
        <v>133</v>
      </c>
      <c r="B84" t="s">
        <v>71</v>
      </c>
      <c r="C84" t="s">
        <v>49</v>
      </c>
      <c r="D84" s="1">
        <v>18.71</v>
      </c>
      <c r="E84" s="2">
        <v>5.35</v>
      </c>
      <c r="F84" s="2">
        <v>100.1</v>
      </c>
      <c r="G84" t="s">
        <v>73</v>
      </c>
      <c r="H84" t="s">
        <v>14</v>
      </c>
      <c r="I84" t="s">
        <v>14</v>
      </c>
    </row>
    <row r="85" spans="1:9">
      <c r="A85" t="s">
        <v>134</v>
      </c>
      <c r="B85" t="s">
        <v>71</v>
      </c>
      <c r="C85" t="s">
        <v>131</v>
      </c>
      <c r="D85" s="1">
        <v>18.71</v>
      </c>
      <c r="E85" s="2">
        <v>3.85</v>
      </c>
      <c r="F85" s="2">
        <v>72.03</v>
      </c>
      <c r="G85" t="s">
        <v>73</v>
      </c>
      <c r="H85" t="s">
        <v>14</v>
      </c>
      <c r="I85" t="s">
        <v>14</v>
      </c>
    </row>
    <row r="86" spans="1:9">
      <c r="A86" t="s">
        <v>135</v>
      </c>
      <c r="B86" t="s">
        <v>71</v>
      </c>
      <c r="C86" t="s">
        <v>49</v>
      </c>
      <c r="D86" s="1">
        <v>18.68</v>
      </c>
      <c r="E86" s="2">
        <v>5.35</v>
      </c>
      <c r="F86" s="2">
        <v>99.94</v>
      </c>
      <c r="G86" t="s">
        <v>73</v>
      </c>
      <c r="H86" t="s">
        <v>14</v>
      </c>
      <c r="I86" t="s">
        <v>14</v>
      </c>
    </row>
    <row r="87" spans="1:9">
      <c r="A87" t="s">
        <v>136</v>
      </c>
      <c r="B87" t="s">
        <v>71</v>
      </c>
      <c r="C87" t="s">
        <v>131</v>
      </c>
      <c r="D87" s="1">
        <v>18.78</v>
      </c>
      <c r="E87" s="2">
        <v>3.85</v>
      </c>
      <c r="F87" s="2">
        <v>72.3</v>
      </c>
      <c r="G87" t="s">
        <v>73</v>
      </c>
      <c r="H87" t="s">
        <v>14</v>
      </c>
      <c r="I87" t="s">
        <v>14</v>
      </c>
    </row>
    <row r="88" spans="1:9">
      <c r="A88" t="s">
        <v>137</v>
      </c>
      <c r="B88" t="s">
        <v>138</v>
      </c>
      <c r="C88" t="s">
        <v>139</v>
      </c>
      <c r="D88" s="1">
        <v>21.81</v>
      </c>
      <c r="E88" s="2">
        <v>5.1</v>
      </c>
      <c r="F88" s="2">
        <v>111.23</v>
      </c>
      <c r="G88" t="s">
        <v>140</v>
      </c>
      <c r="H88" t="s">
        <v>14</v>
      </c>
      <c r="I88" t="s">
        <v>14</v>
      </c>
    </row>
    <row r="89" spans="1:9">
      <c r="A89" t="s">
        <v>141</v>
      </c>
      <c r="B89" t="s">
        <v>138</v>
      </c>
      <c r="C89" t="s">
        <v>142</v>
      </c>
      <c r="D89" s="1">
        <v>21.75</v>
      </c>
      <c r="E89" s="2">
        <v>6.35</v>
      </c>
      <c r="F89" s="2">
        <v>138.11</v>
      </c>
      <c r="G89" t="s">
        <v>140</v>
      </c>
      <c r="H89" t="s">
        <v>14</v>
      </c>
      <c r="I89" t="s">
        <v>14</v>
      </c>
    </row>
    <row r="90" spans="1:9">
      <c r="A90" t="s">
        <v>143</v>
      </c>
      <c r="B90" t="s">
        <v>138</v>
      </c>
      <c r="C90" t="s">
        <v>139</v>
      </c>
      <c r="D90" s="1">
        <v>21.84</v>
      </c>
      <c r="E90" s="2">
        <v>5.1</v>
      </c>
      <c r="F90" s="2">
        <v>111.38</v>
      </c>
      <c r="G90" t="s">
        <v>140</v>
      </c>
      <c r="H90" t="s">
        <v>14</v>
      </c>
      <c r="I90" t="s">
        <v>14</v>
      </c>
    </row>
    <row r="91" spans="1:9">
      <c r="A91" t="s">
        <v>144</v>
      </c>
      <c r="B91" t="s">
        <v>138</v>
      </c>
      <c r="C91" t="s">
        <v>145</v>
      </c>
      <c r="D91" s="1">
        <v>21.84</v>
      </c>
      <c r="E91" s="2">
        <v>4.2</v>
      </c>
      <c r="F91" s="2">
        <v>91.73</v>
      </c>
      <c r="G91" t="s">
        <v>140</v>
      </c>
      <c r="H91" t="s">
        <v>14</v>
      </c>
      <c r="I91" t="s">
        <v>14</v>
      </c>
    </row>
    <row r="92" spans="1:9">
      <c r="A92" t="s">
        <v>146</v>
      </c>
      <c r="B92" t="s">
        <v>138</v>
      </c>
      <c r="C92" t="s">
        <v>142</v>
      </c>
      <c r="D92" s="1">
        <v>21.89</v>
      </c>
      <c r="E92" s="2">
        <v>6.35</v>
      </c>
      <c r="F92" s="2">
        <v>139</v>
      </c>
      <c r="G92" t="s">
        <v>140</v>
      </c>
      <c r="H92" t="s">
        <v>14</v>
      </c>
      <c r="I92" t="s">
        <v>14</v>
      </c>
    </row>
    <row r="93" spans="1:9">
      <c r="A93" t="s">
        <v>147</v>
      </c>
      <c r="B93" t="s">
        <v>138</v>
      </c>
      <c r="C93" t="s">
        <v>145</v>
      </c>
      <c r="D93" s="1">
        <v>21.78</v>
      </c>
      <c r="E93" s="2">
        <v>4.2</v>
      </c>
      <c r="F93" s="2">
        <v>91.48</v>
      </c>
      <c r="G93" t="s">
        <v>140</v>
      </c>
      <c r="H93" t="s">
        <v>14</v>
      </c>
      <c r="I93" t="s">
        <v>14</v>
      </c>
    </row>
    <row r="94" spans="1:9">
      <c r="A94" t="s">
        <v>148</v>
      </c>
      <c r="B94" t="s">
        <v>138</v>
      </c>
      <c r="C94" t="s">
        <v>142</v>
      </c>
      <c r="D94" s="1">
        <v>21.83</v>
      </c>
      <c r="E94" s="2">
        <v>6.35</v>
      </c>
      <c r="F94" s="2">
        <v>138.62</v>
      </c>
      <c r="G94" t="s">
        <v>140</v>
      </c>
      <c r="H94" t="s">
        <v>14</v>
      </c>
      <c r="I94" t="s">
        <v>14</v>
      </c>
    </row>
    <row r="95" spans="1:9">
      <c r="A95" t="s">
        <v>149</v>
      </c>
      <c r="B95" t="s">
        <v>138</v>
      </c>
      <c r="C95" t="s">
        <v>150</v>
      </c>
      <c r="D95" s="1">
        <v>21.88</v>
      </c>
      <c r="E95" s="2">
        <v>4.2</v>
      </c>
      <c r="F95" s="2">
        <v>91.9</v>
      </c>
      <c r="G95" t="s">
        <v>140</v>
      </c>
      <c r="H95" t="s">
        <v>14</v>
      </c>
      <c r="I95" t="s">
        <v>14</v>
      </c>
    </row>
    <row r="96" spans="1:9">
      <c r="A96" t="s">
        <v>151</v>
      </c>
      <c r="B96" t="s">
        <v>138</v>
      </c>
      <c r="C96" t="s">
        <v>145</v>
      </c>
      <c r="D96" s="1">
        <v>21.75</v>
      </c>
      <c r="E96" s="2">
        <v>4.2</v>
      </c>
      <c r="F96" s="2">
        <v>91.35</v>
      </c>
      <c r="G96" t="s">
        <v>140</v>
      </c>
      <c r="H96" t="s">
        <v>14</v>
      </c>
      <c r="I96" t="s">
        <v>14</v>
      </c>
    </row>
    <row r="97" spans="1:9">
      <c r="A97" t="s">
        <v>152</v>
      </c>
      <c r="B97" t="s">
        <v>138</v>
      </c>
      <c r="C97" t="s">
        <v>153</v>
      </c>
      <c r="D97" s="1">
        <v>21.81</v>
      </c>
      <c r="E97" s="2">
        <v>6.65</v>
      </c>
      <c r="F97" s="2">
        <v>145.04</v>
      </c>
      <c r="G97" t="s">
        <v>140</v>
      </c>
      <c r="H97" t="s">
        <v>14</v>
      </c>
      <c r="I97" t="s">
        <v>14</v>
      </c>
    </row>
    <row r="98" spans="1:9">
      <c r="A98" t="s">
        <v>154</v>
      </c>
      <c r="B98" t="s">
        <v>138</v>
      </c>
      <c r="C98" t="s">
        <v>150</v>
      </c>
      <c r="D98" s="1">
        <v>21.68</v>
      </c>
      <c r="E98" s="2">
        <v>4.2</v>
      </c>
      <c r="F98" s="2">
        <v>91.06</v>
      </c>
      <c r="G98" t="s">
        <v>140</v>
      </c>
      <c r="H98" t="s">
        <v>14</v>
      </c>
      <c r="I98" t="s">
        <v>14</v>
      </c>
    </row>
    <row r="99" spans="1:9">
      <c r="A99" t="s">
        <v>155</v>
      </c>
      <c r="B99" t="s">
        <v>138</v>
      </c>
      <c r="C99" t="s">
        <v>153</v>
      </c>
      <c r="D99" s="1">
        <v>21.71</v>
      </c>
      <c r="E99" s="2">
        <v>6.65</v>
      </c>
      <c r="F99" s="2">
        <v>144.37</v>
      </c>
      <c r="G99" t="s">
        <v>140</v>
      </c>
      <c r="H99" t="s">
        <v>14</v>
      </c>
      <c r="I99" t="s">
        <v>14</v>
      </c>
    </row>
    <row r="100" spans="1:9">
      <c r="A100" t="s">
        <v>156</v>
      </c>
      <c r="B100" t="s">
        <v>138</v>
      </c>
      <c r="C100" t="s">
        <v>157</v>
      </c>
      <c r="D100" s="1">
        <v>21.71</v>
      </c>
      <c r="E100" s="2">
        <v>5.1</v>
      </c>
      <c r="F100" s="2">
        <v>110.72</v>
      </c>
      <c r="G100" t="s">
        <v>140</v>
      </c>
      <c r="H100" t="s">
        <v>14</v>
      </c>
      <c r="I100" t="s">
        <v>14</v>
      </c>
    </row>
    <row r="101" spans="1:9">
      <c r="A101" t="s">
        <v>158</v>
      </c>
      <c r="B101" t="s">
        <v>138</v>
      </c>
      <c r="C101" t="s">
        <v>47</v>
      </c>
      <c r="D101" s="1">
        <v>21.66</v>
      </c>
      <c r="E101" s="2">
        <v>3.35</v>
      </c>
      <c r="F101" s="2">
        <v>72.56</v>
      </c>
      <c r="G101" t="s">
        <v>140</v>
      </c>
      <c r="H101" t="s">
        <v>14</v>
      </c>
      <c r="I101" t="s">
        <v>14</v>
      </c>
    </row>
    <row r="102" spans="1:9">
      <c r="A102" t="s">
        <v>159</v>
      </c>
      <c r="B102" t="s">
        <v>138</v>
      </c>
      <c r="C102" t="s">
        <v>129</v>
      </c>
      <c r="D102" s="1">
        <v>21.64</v>
      </c>
      <c r="E102" s="2">
        <v>6.05</v>
      </c>
      <c r="F102" s="2">
        <v>130.92</v>
      </c>
      <c r="G102" t="s">
        <v>140</v>
      </c>
      <c r="H102" t="s">
        <v>14</v>
      </c>
      <c r="I102" t="s">
        <v>14</v>
      </c>
    </row>
    <row r="103" spans="1:9">
      <c r="A103" t="s">
        <v>160</v>
      </c>
      <c r="B103" t="s">
        <v>138</v>
      </c>
      <c r="C103" t="s">
        <v>161</v>
      </c>
      <c r="D103" s="1">
        <v>21.6</v>
      </c>
      <c r="E103" s="2">
        <v>5.1</v>
      </c>
      <c r="F103" s="2">
        <v>110.16</v>
      </c>
      <c r="G103" t="s">
        <v>140</v>
      </c>
      <c r="H103" t="s">
        <v>14</v>
      </c>
      <c r="I103" t="s">
        <v>14</v>
      </c>
    </row>
    <row r="104" spans="1:9">
      <c r="A104" t="s">
        <v>162</v>
      </c>
      <c r="B104" t="s">
        <v>138</v>
      </c>
      <c r="C104" t="s">
        <v>161</v>
      </c>
      <c r="D104" s="1">
        <v>21.62</v>
      </c>
      <c r="E104" s="2">
        <v>5.1</v>
      </c>
      <c r="F104" s="2">
        <v>110.26</v>
      </c>
      <c r="G104" t="s">
        <v>140</v>
      </c>
      <c r="H104" t="s">
        <v>14</v>
      </c>
      <c r="I104" t="s">
        <v>14</v>
      </c>
    </row>
    <row r="105" spans="1:9">
      <c r="A105" t="s">
        <v>163</v>
      </c>
      <c r="B105" t="s">
        <v>138</v>
      </c>
      <c r="C105" t="s">
        <v>131</v>
      </c>
      <c r="D105" s="1">
        <v>21.64</v>
      </c>
      <c r="E105" s="2">
        <v>3.85</v>
      </c>
      <c r="F105" s="2">
        <v>83.31</v>
      </c>
      <c r="G105" t="s">
        <v>140</v>
      </c>
      <c r="H105" t="s">
        <v>14</v>
      </c>
      <c r="I105" t="s">
        <v>14</v>
      </c>
    </row>
    <row r="106" spans="1:9">
      <c r="A106" t="s">
        <v>164</v>
      </c>
      <c r="B106" t="s">
        <v>138</v>
      </c>
      <c r="C106" t="s">
        <v>131</v>
      </c>
      <c r="D106" s="1">
        <v>21.6</v>
      </c>
      <c r="E106" s="2">
        <v>3.85</v>
      </c>
      <c r="F106" s="2">
        <v>83.16</v>
      </c>
      <c r="G106" t="s">
        <v>140</v>
      </c>
      <c r="H106" t="s">
        <v>14</v>
      </c>
      <c r="I106" t="s">
        <v>14</v>
      </c>
    </row>
    <row r="107" spans="1:9">
      <c r="A107" t="s">
        <v>165</v>
      </c>
      <c r="B107" t="s">
        <v>138</v>
      </c>
      <c r="C107" t="s">
        <v>49</v>
      </c>
      <c r="D107" s="1">
        <v>21.62</v>
      </c>
      <c r="E107" s="2">
        <v>5.35</v>
      </c>
      <c r="F107" s="2">
        <v>115.67</v>
      </c>
      <c r="G107" t="s">
        <v>140</v>
      </c>
      <c r="H107" t="s">
        <v>14</v>
      </c>
      <c r="I107" t="s">
        <v>14</v>
      </c>
    </row>
    <row r="108" spans="1:9">
      <c r="A108" t="s">
        <v>166</v>
      </c>
      <c r="B108" t="s">
        <v>138</v>
      </c>
      <c r="C108" t="s">
        <v>49</v>
      </c>
      <c r="D108" s="1">
        <v>19.32</v>
      </c>
      <c r="E108" s="2">
        <v>5.35</v>
      </c>
      <c r="F108" s="2">
        <v>103.36</v>
      </c>
      <c r="G108" t="s">
        <v>140</v>
      </c>
      <c r="H108" t="s">
        <v>14</v>
      </c>
      <c r="I108" t="s">
        <v>14</v>
      </c>
    </row>
    <row r="109" spans="1:9">
      <c r="A109" t="s">
        <v>167</v>
      </c>
      <c r="B109" t="s">
        <v>138</v>
      </c>
      <c r="C109" t="s">
        <v>47</v>
      </c>
      <c r="D109" s="1">
        <v>19.5</v>
      </c>
      <c r="E109" s="2">
        <v>3.35</v>
      </c>
      <c r="F109" s="2">
        <v>65.32</v>
      </c>
      <c r="G109" t="s">
        <v>140</v>
      </c>
      <c r="H109" t="s">
        <v>14</v>
      </c>
      <c r="I109" t="s">
        <v>14</v>
      </c>
    </row>
    <row r="110" spans="1:9">
      <c r="A110" t="s">
        <v>168</v>
      </c>
      <c r="B110" t="s">
        <v>138</v>
      </c>
      <c r="C110" t="s">
        <v>49</v>
      </c>
      <c r="D110" s="1">
        <v>19.56</v>
      </c>
      <c r="E110" s="2">
        <v>5.35</v>
      </c>
      <c r="F110" s="2">
        <v>104.65</v>
      </c>
      <c r="G110" t="s">
        <v>140</v>
      </c>
      <c r="H110" t="s">
        <v>14</v>
      </c>
      <c r="I110" t="s">
        <v>14</v>
      </c>
    </row>
    <row r="111" spans="1:9">
      <c r="A111" t="s">
        <v>169</v>
      </c>
      <c r="B111" t="s">
        <v>138</v>
      </c>
      <c r="C111" t="s">
        <v>66</v>
      </c>
      <c r="D111" s="1">
        <v>19.47</v>
      </c>
      <c r="E111" s="2">
        <v>3.35</v>
      </c>
      <c r="F111" s="2">
        <v>65.22</v>
      </c>
      <c r="G111" t="s">
        <v>140</v>
      </c>
      <c r="H111" t="s">
        <v>14</v>
      </c>
      <c r="I111" t="s">
        <v>14</v>
      </c>
    </row>
    <row r="112" spans="1:9">
      <c r="A112" t="s">
        <v>170</v>
      </c>
      <c r="B112" t="s">
        <v>138</v>
      </c>
      <c r="C112" t="s">
        <v>47</v>
      </c>
      <c r="D112" s="1">
        <v>19.47</v>
      </c>
      <c r="E112" s="2">
        <v>3.35</v>
      </c>
      <c r="F112" s="2">
        <v>65.22</v>
      </c>
      <c r="G112" t="s">
        <v>140</v>
      </c>
      <c r="H112" t="s">
        <v>14</v>
      </c>
      <c r="I112" t="s">
        <v>14</v>
      </c>
    </row>
    <row r="113" spans="1:9">
      <c r="A113" t="s">
        <v>171</v>
      </c>
      <c r="B113" t="s">
        <v>138</v>
      </c>
      <c r="C113" t="s">
        <v>51</v>
      </c>
      <c r="D113" s="1">
        <v>19.48</v>
      </c>
      <c r="E113" s="2">
        <v>6.05</v>
      </c>
      <c r="F113" s="2">
        <v>117.85</v>
      </c>
      <c r="G113" t="s">
        <v>140</v>
      </c>
      <c r="H113" t="s">
        <v>14</v>
      </c>
      <c r="I113" t="s">
        <v>14</v>
      </c>
    </row>
    <row r="114" spans="1:9">
      <c r="A114" t="s">
        <v>172</v>
      </c>
      <c r="B114" t="s">
        <v>173</v>
      </c>
      <c r="C114" t="s">
        <v>174</v>
      </c>
      <c r="D114" s="1">
        <v>21.2</v>
      </c>
      <c r="E114" s="2">
        <v>4.05</v>
      </c>
      <c r="F114" s="2">
        <v>85.86</v>
      </c>
      <c r="G114" t="s">
        <v>175</v>
      </c>
      <c r="H114" t="s">
        <v>14</v>
      </c>
      <c r="I114" t="s">
        <v>14</v>
      </c>
    </row>
    <row r="115" spans="1:9">
      <c r="A115" t="s">
        <v>176</v>
      </c>
      <c r="B115" t="s">
        <v>173</v>
      </c>
      <c r="C115" t="s">
        <v>177</v>
      </c>
      <c r="D115" s="1">
        <v>21.76</v>
      </c>
      <c r="E115" s="2">
        <v>4.2</v>
      </c>
      <c r="F115" s="2">
        <v>91.39</v>
      </c>
      <c r="G115" t="s">
        <v>175</v>
      </c>
      <c r="H115" t="s">
        <v>14</v>
      </c>
      <c r="I115" t="s">
        <v>14</v>
      </c>
    </row>
    <row r="116" spans="1:9">
      <c r="A116" t="s">
        <v>178</v>
      </c>
      <c r="B116" t="s">
        <v>173</v>
      </c>
      <c r="C116" t="s">
        <v>179</v>
      </c>
      <c r="D116" s="1">
        <v>21.59</v>
      </c>
      <c r="E116" s="2">
        <v>7.55</v>
      </c>
      <c r="F116" s="2">
        <v>163</v>
      </c>
      <c r="G116" t="s">
        <v>175</v>
      </c>
      <c r="H116" t="s">
        <v>14</v>
      </c>
      <c r="I116" t="s">
        <v>14</v>
      </c>
    </row>
    <row r="117" spans="1:9">
      <c r="A117" t="s">
        <v>180</v>
      </c>
      <c r="B117" t="s">
        <v>173</v>
      </c>
      <c r="C117" t="s">
        <v>181</v>
      </c>
      <c r="D117" s="1">
        <v>21.52</v>
      </c>
      <c r="E117" s="2">
        <v>4.6</v>
      </c>
      <c r="F117" s="2">
        <v>98.99</v>
      </c>
      <c r="G117" t="s">
        <v>175</v>
      </c>
      <c r="H117" t="s">
        <v>14</v>
      </c>
      <c r="I117" t="s">
        <v>14</v>
      </c>
    </row>
    <row r="118" spans="1:9">
      <c r="A118" t="s">
        <v>182</v>
      </c>
      <c r="B118" t="s">
        <v>173</v>
      </c>
      <c r="C118" t="s">
        <v>183</v>
      </c>
      <c r="D118" s="1">
        <v>21.63</v>
      </c>
      <c r="E118" s="2">
        <v>5.85</v>
      </c>
      <c r="F118" s="2">
        <v>126.54</v>
      </c>
      <c r="G118" t="s">
        <v>175</v>
      </c>
      <c r="H118" t="s">
        <v>14</v>
      </c>
      <c r="I118" t="s">
        <v>14</v>
      </c>
    </row>
    <row r="119" spans="1:9">
      <c r="A119" t="s">
        <v>184</v>
      </c>
      <c r="B119" t="s">
        <v>173</v>
      </c>
      <c r="C119" t="s">
        <v>185</v>
      </c>
      <c r="D119" s="1">
        <v>21.39</v>
      </c>
      <c r="E119" s="2">
        <v>6.75</v>
      </c>
      <c r="F119" s="2">
        <v>144.38</v>
      </c>
      <c r="G119" t="s">
        <v>175</v>
      </c>
      <c r="H119" t="s">
        <v>14</v>
      </c>
      <c r="I119" t="s">
        <v>14</v>
      </c>
    </row>
    <row r="120" spans="1:9">
      <c r="A120" t="s">
        <v>186</v>
      </c>
      <c r="B120" t="s">
        <v>173</v>
      </c>
      <c r="C120" t="s">
        <v>179</v>
      </c>
      <c r="D120" s="1">
        <v>21.64</v>
      </c>
      <c r="E120" s="2">
        <v>7.55</v>
      </c>
      <c r="F120" s="2">
        <v>163.38</v>
      </c>
      <c r="G120" t="s">
        <v>175</v>
      </c>
      <c r="H120" t="s">
        <v>14</v>
      </c>
      <c r="I120" t="s">
        <v>14</v>
      </c>
    </row>
    <row r="121" spans="1:9">
      <c r="A121" t="s">
        <v>187</v>
      </c>
      <c r="B121" t="s">
        <v>173</v>
      </c>
      <c r="C121" t="s">
        <v>177</v>
      </c>
      <c r="D121" s="1">
        <v>21.66</v>
      </c>
      <c r="E121" s="2">
        <v>4.2</v>
      </c>
      <c r="F121" s="2">
        <v>90.97</v>
      </c>
      <c r="G121" t="s">
        <v>175</v>
      </c>
      <c r="H121" t="s">
        <v>14</v>
      </c>
      <c r="I121" t="s">
        <v>14</v>
      </c>
    </row>
    <row r="122" spans="1:9">
      <c r="A122" t="s">
        <v>188</v>
      </c>
      <c r="B122" t="s">
        <v>173</v>
      </c>
      <c r="C122" t="s">
        <v>174</v>
      </c>
      <c r="D122" s="1">
        <v>21.53</v>
      </c>
      <c r="E122" s="2">
        <v>4.05</v>
      </c>
      <c r="F122" s="2">
        <v>87.2</v>
      </c>
      <c r="G122" t="s">
        <v>175</v>
      </c>
      <c r="H122" t="s">
        <v>14</v>
      </c>
      <c r="I122" t="s">
        <v>14</v>
      </c>
    </row>
    <row r="123" spans="1:9">
      <c r="A123" t="s">
        <v>189</v>
      </c>
      <c r="B123" t="s">
        <v>173</v>
      </c>
      <c r="C123" t="s">
        <v>190</v>
      </c>
      <c r="D123" s="1">
        <v>21.39</v>
      </c>
      <c r="E123" s="2">
        <v>4.05</v>
      </c>
      <c r="F123" s="2">
        <v>86.63</v>
      </c>
      <c r="G123" t="s">
        <v>175</v>
      </c>
      <c r="H123" t="s">
        <v>14</v>
      </c>
      <c r="I123" t="s">
        <v>14</v>
      </c>
    </row>
    <row r="124" spans="1:9">
      <c r="A124" t="s">
        <v>191</v>
      </c>
      <c r="B124" t="s">
        <v>173</v>
      </c>
      <c r="C124" t="s">
        <v>192</v>
      </c>
      <c r="D124" s="1">
        <v>21.25</v>
      </c>
      <c r="E124" s="2">
        <v>6.6</v>
      </c>
      <c r="F124" s="2">
        <v>140.25</v>
      </c>
      <c r="G124" t="s">
        <v>175</v>
      </c>
      <c r="H124" t="s">
        <v>14</v>
      </c>
      <c r="I124" t="s">
        <v>14</v>
      </c>
    </row>
    <row r="125" spans="1:9">
      <c r="A125" t="s">
        <v>193</v>
      </c>
      <c r="B125" t="s">
        <v>173</v>
      </c>
      <c r="C125" t="s">
        <v>181</v>
      </c>
      <c r="D125" s="1">
        <v>21.63</v>
      </c>
      <c r="E125" s="2">
        <v>4.6</v>
      </c>
      <c r="F125" s="2">
        <v>99.5</v>
      </c>
      <c r="G125" t="s">
        <v>175</v>
      </c>
      <c r="H125" t="s">
        <v>14</v>
      </c>
      <c r="I125" t="s">
        <v>14</v>
      </c>
    </row>
    <row r="126" spans="1:9">
      <c r="A126" t="s">
        <v>194</v>
      </c>
      <c r="B126" t="s">
        <v>173</v>
      </c>
      <c r="C126" t="s">
        <v>195</v>
      </c>
      <c r="D126" s="1">
        <v>21.92</v>
      </c>
      <c r="E126" s="2">
        <v>5.6</v>
      </c>
      <c r="F126" s="2">
        <v>122.75</v>
      </c>
      <c r="G126" t="s">
        <v>175</v>
      </c>
      <c r="H126" t="s">
        <v>14</v>
      </c>
      <c r="I126" t="s">
        <v>14</v>
      </c>
    </row>
    <row r="127" spans="1:9">
      <c r="A127" t="s">
        <v>196</v>
      </c>
      <c r="B127" t="s">
        <v>173</v>
      </c>
      <c r="C127" t="s">
        <v>197</v>
      </c>
      <c r="D127" s="1">
        <v>21.65</v>
      </c>
      <c r="E127" s="2">
        <v>3.55</v>
      </c>
      <c r="F127" s="2">
        <v>76.86</v>
      </c>
      <c r="G127" t="s">
        <v>175</v>
      </c>
      <c r="H127" t="s">
        <v>14</v>
      </c>
      <c r="I127" t="s">
        <v>14</v>
      </c>
    </row>
    <row r="128" spans="1:9">
      <c r="A128" t="s">
        <v>198</v>
      </c>
      <c r="B128" t="s">
        <v>173</v>
      </c>
      <c r="C128" t="s">
        <v>190</v>
      </c>
      <c r="D128" s="1">
        <v>21.5</v>
      </c>
      <c r="E128" s="2">
        <v>4.05</v>
      </c>
      <c r="F128" s="2">
        <v>87.08</v>
      </c>
      <c r="G128" t="s">
        <v>175</v>
      </c>
      <c r="H128" t="s">
        <v>14</v>
      </c>
      <c r="I128" t="s">
        <v>14</v>
      </c>
    </row>
    <row r="129" spans="1:9">
      <c r="A129" t="s">
        <v>199</v>
      </c>
      <c r="B129" t="s">
        <v>173</v>
      </c>
      <c r="C129" t="s">
        <v>200</v>
      </c>
      <c r="D129" s="1">
        <v>21.7</v>
      </c>
      <c r="E129" s="2">
        <v>5.35</v>
      </c>
      <c r="F129" s="2">
        <v>116.09</v>
      </c>
      <c r="G129" t="s">
        <v>175</v>
      </c>
      <c r="H129" t="s">
        <v>14</v>
      </c>
      <c r="I129" t="s">
        <v>14</v>
      </c>
    </row>
    <row r="130" spans="1:9">
      <c r="A130" t="s">
        <v>201</v>
      </c>
      <c r="B130" t="s">
        <v>173</v>
      </c>
      <c r="C130" t="s">
        <v>181</v>
      </c>
      <c r="D130" s="1">
        <v>21.62</v>
      </c>
      <c r="E130" s="2">
        <v>4.6</v>
      </c>
      <c r="F130" s="2">
        <v>99.45</v>
      </c>
      <c r="G130" t="s">
        <v>175</v>
      </c>
      <c r="H130" t="s">
        <v>14</v>
      </c>
      <c r="I130" t="s">
        <v>14</v>
      </c>
    </row>
    <row r="131" spans="1:9">
      <c r="A131" t="s">
        <v>202</v>
      </c>
      <c r="B131" t="s">
        <v>173</v>
      </c>
      <c r="C131" t="s">
        <v>195</v>
      </c>
      <c r="D131" s="1">
        <v>21.68</v>
      </c>
      <c r="E131" s="2">
        <v>5.6</v>
      </c>
      <c r="F131" s="2">
        <v>121.41</v>
      </c>
      <c r="G131" t="s">
        <v>175</v>
      </c>
      <c r="H131" t="s">
        <v>14</v>
      </c>
      <c r="I131" t="s">
        <v>14</v>
      </c>
    </row>
    <row r="132" spans="1:9">
      <c r="A132" t="s">
        <v>203</v>
      </c>
      <c r="B132" t="s">
        <v>173</v>
      </c>
      <c r="C132" t="s">
        <v>177</v>
      </c>
      <c r="D132" s="1">
        <v>21.69</v>
      </c>
      <c r="E132" s="2">
        <v>4.2</v>
      </c>
      <c r="F132" s="2">
        <v>91.1</v>
      </c>
      <c r="G132" t="s">
        <v>175</v>
      </c>
      <c r="H132" t="s">
        <v>14</v>
      </c>
      <c r="I132" t="s">
        <v>14</v>
      </c>
    </row>
    <row r="133" spans="1:9">
      <c r="A133" t="s">
        <v>204</v>
      </c>
      <c r="B133" t="s">
        <v>173</v>
      </c>
      <c r="C133" t="s">
        <v>205</v>
      </c>
      <c r="D133" s="1">
        <v>21.63</v>
      </c>
      <c r="E133" s="2">
        <v>3</v>
      </c>
      <c r="F133" s="2">
        <v>64.89</v>
      </c>
      <c r="G133" t="s">
        <v>175</v>
      </c>
      <c r="H133" t="s">
        <v>14</v>
      </c>
      <c r="I133" t="s">
        <v>14</v>
      </c>
    </row>
    <row r="134" spans="1:9">
      <c r="A134" t="s">
        <v>206</v>
      </c>
      <c r="B134" t="s">
        <v>173</v>
      </c>
      <c r="C134" t="s">
        <v>183</v>
      </c>
      <c r="D134" s="1">
        <v>21.83</v>
      </c>
      <c r="E134" s="2">
        <v>5.85</v>
      </c>
      <c r="F134" s="2">
        <v>127.71</v>
      </c>
      <c r="G134" t="s">
        <v>175</v>
      </c>
      <c r="H134" t="s">
        <v>14</v>
      </c>
      <c r="I134" t="s">
        <v>14</v>
      </c>
    </row>
    <row r="135" spans="1:9">
      <c r="A135" t="s">
        <v>207</v>
      </c>
      <c r="B135" t="s">
        <v>173</v>
      </c>
      <c r="C135" t="s">
        <v>181</v>
      </c>
      <c r="D135" s="1">
        <v>21.78</v>
      </c>
      <c r="E135" s="2">
        <v>4.6</v>
      </c>
      <c r="F135" s="2">
        <v>100.19</v>
      </c>
      <c r="G135" t="s">
        <v>175</v>
      </c>
      <c r="H135" t="s">
        <v>14</v>
      </c>
      <c r="I135" t="s">
        <v>14</v>
      </c>
    </row>
    <row r="136" spans="1:9">
      <c r="A136" t="s">
        <v>208</v>
      </c>
      <c r="B136" t="s">
        <v>173</v>
      </c>
      <c r="C136" t="s">
        <v>195</v>
      </c>
      <c r="D136" s="1">
        <v>21.32</v>
      </c>
      <c r="E136" s="2">
        <v>5.6</v>
      </c>
      <c r="F136" s="2">
        <v>119.39</v>
      </c>
      <c r="G136" t="s">
        <v>175</v>
      </c>
      <c r="H136" t="s">
        <v>14</v>
      </c>
      <c r="I136" t="s">
        <v>14</v>
      </c>
    </row>
    <row r="137" spans="1:9">
      <c r="A137" t="s">
        <v>209</v>
      </c>
      <c r="B137" t="s">
        <v>173</v>
      </c>
      <c r="C137" t="s">
        <v>210</v>
      </c>
      <c r="D137" s="1">
        <v>21.38</v>
      </c>
      <c r="E137" s="2">
        <v>3.25</v>
      </c>
      <c r="F137" s="2">
        <v>69.48</v>
      </c>
      <c r="G137" t="s">
        <v>175</v>
      </c>
      <c r="H137" t="s">
        <v>14</v>
      </c>
      <c r="I137" t="s">
        <v>14</v>
      </c>
    </row>
    <row r="138" spans="1:9">
      <c r="A138" t="s">
        <v>211</v>
      </c>
      <c r="B138" t="s">
        <v>173</v>
      </c>
      <c r="C138" t="s">
        <v>190</v>
      </c>
      <c r="D138" s="1">
        <v>21.22</v>
      </c>
      <c r="E138" s="2">
        <v>4.05</v>
      </c>
      <c r="F138" s="2">
        <v>85.94</v>
      </c>
      <c r="G138" t="s">
        <v>175</v>
      </c>
      <c r="H138" t="s">
        <v>14</v>
      </c>
      <c r="I138" t="s">
        <v>14</v>
      </c>
    </row>
    <row r="139" spans="1:9">
      <c r="A139" t="s">
        <v>212</v>
      </c>
      <c r="B139" t="s">
        <v>173</v>
      </c>
      <c r="C139" t="s">
        <v>181</v>
      </c>
      <c r="D139" s="1">
        <v>21.76</v>
      </c>
      <c r="E139" s="2">
        <v>4.6</v>
      </c>
      <c r="F139" s="2">
        <v>100.1</v>
      </c>
      <c r="G139" t="s">
        <v>175</v>
      </c>
      <c r="H139" t="s">
        <v>14</v>
      </c>
      <c r="I139" t="s">
        <v>14</v>
      </c>
    </row>
    <row r="140" spans="1:9">
      <c r="A140" t="s">
        <v>213</v>
      </c>
      <c r="B140" t="s">
        <v>173</v>
      </c>
      <c r="C140" t="s">
        <v>183</v>
      </c>
      <c r="D140" s="1">
        <v>21.26</v>
      </c>
      <c r="E140" s="2">
        <v>5.85</v>
      </c>
      <c r="F140" s="2">
        <v>124.37</v>
      </c>
      <c r="G140" t="s">
        <v>175</v>
      </c>
      <c r="H140" t="s">
        <v>14</v>
      </c>
      <c r="I140" t="s">
        <v>14</v>
      </c>
    </row>
    <row r="141" spans="1:9">
      <c r="A141" t="s">
        <v>214</v>
      </c>
      <c r="B141" t="s">
        <v>173</v>
      </c>
      <c r="C141" t="s">
        <v>181</v>
      </c>
      <c r="D141" s="1">
        <v>21.51</v>
      </c>
      <c r="E141" s="2">
        <v>4.6</v>
      </c>
      <c r="F141" s="2">
        <v>98.95</v>
      </c>
      <c r="G141" t="s">
        <v>175</v>
      </c>
      <c r="H141" t="s">
        <v>14</v>
      </c>
      <c r="I141" t="s">
        <v>14</v>
      </c>
    </row>
    <row r="142" spans="1:9">
      <c r="A142" t="s">
        <v>215</v>
      </c>
      <c r="B142" t="s">
        <v>173</v>
      </c>
      <c r="C142" t="s">
        <v>205</v>
      </c>
      <c r="D142" s="1">
        <v>21.87</v>
      </c>
      <c r="E142" s="2">
        <v>3</v>
      </c>
      <c r="F142" s="2">
        <v>65.61</v>
      </c>
      <c r="G142" t="s">
        <v>175</v>
      </c>
      <c r="H142" t="s">
        <v>14</v>
      </c>
      <c r="I142" t="s">
        <v>14</v>
      </c>
    </row>
    <row r="143" spans="1:9">
      <c r="A143" t="s">
        <v>216</v>
      </c>
      <c r="B143" t="s">
        <v>173</v>
      </c>
      <c r="C143" t="s">
        <v>181</v>
      </c>
      <c r="D143" s="1">
        <v>21.63</v>
      </c>
      <c r="E143" s="2">
        <v>4.6</v>
      </c>
      <c r="F143" s="2">
        <v>99.5</v>
      </c>
      <c r="G143" t="s">
        <v>175</v>
      </c>
      <c r="H143" t="s">
        <v>14</v>
      </c>
      <c r="I143" t="s">
        <v>14</v>
      </c>
    </row>
    <row r="144" spans="1:9">
      <c r="A144" t="s">
        <v>217</v>
      </c>
      <c r="B144" t="s">
        <v>173</v>
      </c>
      <c r="C144" t="s">
        <v>195</v>
      </c>
      <c r="D144" s="1">
        <v>21.35</v>
      </c>
      <c r="E144" s="2">
        <v>5.6</v>
      </c>
      <c r="F144" s="2">
        <v>119.56</v>
      </c>
      <c r="G144" t="s">
        <v>175</v>
      </c>
      <c r="H144" t="s">
        <v>14</v>
      </c>
      <c r="I144" t="s">
        <v>14</v>
      </c>
    </row>
    <row r="145" spans="1:9">
      <c r="A145" t="s">
        <v>218</v>
      </c>
      <c r="B145" t="s">
        <v>173</v>
      </c>
      <c r="C145" t="s">
        <v>210</v>
      </c>
      <c r="D145" s="1">
        <v>21.54</v>
      </c>
      <c r="E145" s="2">
        <v>3.25</v>
      </c>
      <c r="F145" s="2">
        <v>70</v>
      </c>
      <c r="G145" t="s">
        <v>175</v>
      </c>
      <c r="H145" t="s">
        <v>14</v>
      </c>
      <c r="I145" t="s">
        <v>14</v>
      </c>
    </row>
    <row r="146" spans="1:9">
      <c r="A146" t="s">
        <v>219</v>
      </c>
      <c r="B146" t="s">
        <v>173</v>
      </c>
      <c r="C146" t="s">
        <v>183</v>
      </c>
      <c r="D146" s="1">
        <v>21.55</v>
      </c>
      <c r="E146" s="2">
        <v>5.85</v>
      </c>
      <c r="F146" s="2">
        <v>126.07</v>
      </c>
      <c r="G146" t="s">
        <v>175</v>
      </c>
      <c r="H146" t="s">
        <v>14</v>
      </c>
      <c r="I146" t="s">
        <v>14</v>
      </c>
    </row>
    <row r="147" spans="1:9">
      <c r="A147" t="s">
        <v>220</v>
      </c>
      <c r="B147" t="s">
        <v>173</v>
      </c>
      <c r="C147" t="s">
        <v>181</v>
      </c>
      <c r="D147" s="1">
        <v>21.56</v>
      </c>
      <c r="E147" s="2">
        <v>4.6</v>
      </c>
      <c r="F147" s="2">
        <v>99.18</v>
      </c>
      <c r="G147" t="s">
        <v>175</v>
      </c>
      <c r="H147" t="s">
        <v>14</v>
      </c>
      <c r="I147" t="s">
        <v>14</v>
      </c>
    </row>
    <row r="148" spans="1:9">
      <c r="A148" t="s">
        <v>221</v>
      </c>
      <c r="B148" t="s">
        <v>173</v>
      </c>
      <c r="C148" t="s">
        <v>183</v>
      </c>
      <c r="D148" s="1">
        <v>21.49</v>
      </c>
      <c r="E148" s="2">
        <v>5.85</v>
      </c>
      <c r="F148" s="2">
        <v>125.72</v>
      </c>
      <c r="G148" t="s">
        <v>175</v>
      </c>
      <c r="H148" t="s">
        <v>14</v>
      </c>
      <c r="I148" t="s">
        <v>14</v>
      </c>
    </row>
    <row r="149" spans="1:9">
      <c r="A149" t="s">
        <v>222</v>
      </c>
      <c r="B149" t="s">
        <v>173</v>
      </c>
      <c r="C149" t="s">
        <v>195</v>
      </c>
      <c r="D149" s="1">
        <v>21.5</v>
      </c>
      <c r="E149" s="2">
        <v>5.6</v>
      </c>
      <c r="F149" s="2">
        <v>120.4</v>
      </c>
      <c r="G149" t="s">
        <v>175</v>
      </c>
      <c r="H149" t="s">
        <v>14</v>
      </c>
      <c r="I149" t="s">
        <v>14</v>
      </c>
    </row>
    <row r="150" spans="1:9">
      <c r="A150" t="s">
        <v>223</v>
      </c>
      <c r="B150" t="s">
        <v>173</v>
      </c>
      <c r="C150" t="s">
        <v>224</v>
      </c>
      <c r="D150" s="1">
        <v>21.5</v>
      </c>
      <c r="E150" s="2">
        <v>4.2</v>
      </c>
      <c r="F150" s="2">
        <v>90.3</v>
      </c>
      <c r="G150" t="s">
        <v>175</v>
      </c>
      <c r="H150" t="s">
        <v>14</v>
      </c>
      <c r="I150" t="s">
        <v>14</v>
      </c>
    </row>
    <row r="151" spans="1:9">
      <c r="A151" t="s">
        <v>225</v>
      </c>
      <c r="B151" t="s">
        <v>173</v>
      </c>
      <c r="C151" t="s">
        <v>195</v>
      </c>
      <c r="D151" s="1">
        <v>21.5</v>
      </c>
      <c r="E151" s="2">
        <v>5.6</v>
      </c>
      <c r="F151" s="2">
        <v>120.4</v>
      </c>
      <c r="G151" t="s">
        <v>175</v>
      </c>
      <c r="H151" t="s">
        <v>14</v>
      </c>
      <c r="I151" t="s">
        <v>14</v>
      </c>
    </row>
    <row r="152" spans="1:9">
      <c r="A152" t="s">
        <v>226</v>
      </c>
      <c r="B152" t="s">
        <v>173</v>
      </c>
      <c r="C152" t="s">
        <v>177</v>
      </c>
      <c r="D152" s="1">
        <v>21.41</v>
      </c>
      <c r="E152" s="2">
        <v>4.2</v>
      </c>
      <c r="F152" s="2">
        <v>89.92</v>
      </c>
      <c r="G152" t="s">
        <v>175</v>
      </c>
      <c r="H152" t="s">
        <v>14</v>
      </c>
      <c r="I152" t="s">
        <v>14</v>
      </c>
    </row>
    <row r="153" spans="1:9">
      <c r="A153" t="s">
        <v>227</v>
      </c>
      <c r="B153" t="s">
        <v>173</v>
      </c>
      <c r="C153" t="s">
        <v>183</v>
      </c>
      <c r="D153" s="1">
        <v>21.74</v>
      </c>
      <c r="E153" s="2">
        <v>5.85</v>
      </c>
      <c r="F153" s="2">
        <v>127.18</v>
      </c>
      <c r="G153" t="s">
        <v>175</v>
      </c>
      <c r="H153" t="s">
        <v>14</v>
      </c>
      <c r="I153" t="s">
        <v>14</v>
      </c>
    </row>
    <row r="154" spans="1:9">
      <c r="A154" t="s">
        <v>228</v>
      </c>
      <c r="B154" t="s">
        <v>173</v>
      </c>
      <c r="C154" t="s">
        <v>210</v>
      </c>
      <c r="D154" s="1">
        <v>21.88</v>
      </c>
      <c r="E154" s="2">
        <v>3.25</v>
      </c>
      <c r="F154" s="2">
        <v>71.11</v>
      </c>
      <c r="G154" t="s">
        <v>175</v>
      </c>
      <c r="H154" t="s">
        <v>14</v>
      </c>
      <c r="I154" t="s">
        <v>14</v>
      </c>
    </row>
    <row r="155" spans="1:9">
      <c r="A155" t="s">
        <v>229</v>
      </c>
      <c r="B155" t="s">
        <v>173</v>
      </c>
      <c r="C155" t="s">
        <v>181</v>
      </c>
      <c r="D155" s="1">
        <v>21.67</v>
      </c>
      <c r="E155" s="2">
        <v>4.6</v>
      </c>
      <c r="F155" s="2">
        <v>99.68</v>
      </c>
      <c r="G155" t="s">
        <v>175</v>
      </c>
      <c r="H155" t="s">
        <v>14</v>
      </c>
      <c r="I155" t="s">
        <v>14</v>
      </c>
    </row>
    <row r="156" spans="1:9">
      <c r="A156" t="s">
        <v>230</v>
      </c>
      <c r="B156" t="s">
        <v>173</v>
      </c>
      <c r="C156" t="s">
        <v>200</v>
      </c>
      <c r="D156" s="1">
        <v>21.41</v>
      </c>
      <c r="E156" s="2">
        <v>5.35</v>
      </c>
      <c r="F156" s="2">
        <v>114.54</v>
      </c>
      <c r="G156" t="s">
        <v>175</v>
      </c>
      <c r="H156" t="s">
        <v>14</v>
      </c>
      <c r="I156" t="s">
        <v>14</v>
      </c>
    </row>
    <row r="157" spans="1:9">
      <c r="A157" t="s">
        <v>231</v>
      </c>
      <c r="B157" t="s">
        <v>173</v>
      </c>
      <c r="C157" t="s">
        <v>174</v>
      </c>
      <c r="D157" s="1">
        <v>21.82</v>
      </c>
      <c r="E157" s="2">
        <v>4.05</v>
      </c>
      <c r="F157" s="2">
        <v>88.37</v>
      </c>
      <c r="G157" t="s">
        <v>175</v>
      </c>
      <c r="H157" t="s">
        <v>14</v>
      </c>
      <c r="I157" t="s">
        <v>14</v>
      </c>
    </row>
    <row r="158" spans="1:9">
      <c r="A158" t="s">
        <v>232</v>
      </c>
      <c r="B158" t="s">
        <v>233</v>
      </c>
      <c r="C158" t="s">
        <v>139</v>
      </c>
      <c r="D158" s="1">
        <v>20.76</v>
      </c>
      <c r="E158" s="2">
        <v>5.1</v>
      </c>
      <c r="F158" s="2">
        <v>105.88</v>
      </c>
      <c r="G158" t="s">
        <v>234</v>
      </c>
      <c r="H158" t="s">
        <v>14</v>
      </c>
      <c r="I158" t="s">
        <v>14</v>
      </c>
    </row>
    <row r="159" spans="1:9">
      <c r="A159" t="s">
        <v>235</v>
      </c>
      <c r="B159" t="s">
        <v>233</v>
      </c>
      <c r="C159" t="s">
        <v>145</v>
      </c>
      <c r="D159" s="1">
        <v>20.76</v>
      </c>
      <c r="E159" s="2">
        <v>4.2</v>
      </c>
      <c r="F159" s="2">
        <v>87.19</v>
      </c>
      <c r="G159" t="s">
        <v>234</v>
      </c>
      <c r="H159" t="s">
        <v>14</v>
      </c>
      <c r="I159" t="s">
        <v>14</v>
      </c>
    </row>
    <row r="160" spans="1:9">
      <c r="A160" t="s">
        <v>236</v>
      </c>
      <c r="B160" t="s">
        <v>233</v>
      </c>
      <c r="C160" t="s">
        <v>139</v>
      </c>
      <c r="D160" s="1">
        <v>20.77</v>
      </c>
      <c r="E160" s="2">
        <v>5.1</v>
      </c>
      <c r="F160" s="2">
        <v>105.93</v>
      </c>
      <c r="G160" t="s">
        <v>234</v>
      </c>
      <c r="H160" t="s">
        <v>14</v>
      </c>
      <c r="I160" t="s">
        <v>14</v>
      </c>
    </row>
    <row r="161" spans="1:9">
      <c r="A161" t="s">
        <v>237</v>
      </c>
      <c r="B161" t="s">
        <v>233</v>
      </c>
      <c r="C161" t="s">
        <v>145</v>
      </c>
      <c r="D161" s="1">
        <v>20.8</v>
      </c>
      <c r="E161" s="2">
        <v>4.2</v>
      </c>
      <c r="F161" s="2">
        <v>87.36</v>
      </c>
      <c r="G161" t="s">
        <v>234</v>
      </c>
      <c r="H161" t="s">
        <v>14</v>
      </c>
      <c r="I161" t="s">
        <v>14</v>
      </c>
    </row>
    <row r="162" spans="1:9">
      <c r="A162" t="s">
        <v>238</v>
      </c>
      <c r="B162" t="s">
        <v>233</v>
      </c>
      <c r="C162" t="s">
        <v>239</v>
      </c>
      <c r="D162" s="1">
        <v>20.77</v>
      </c>
      <c r="E162" s="2">
        <v>5.35</v>
      </c>
      <c r="F162" s="2">
        <v>111.12</v>
      </c>
      <c r="G162" t="s">
        <v>234</v>
      </c>
      <c r="H162" t="s">
        <v>14</v>
      </c>
      <c r="I162" t="s">
        <v>14</v>
      </c>
    </row>
    <row r="163" spans="1:9">
      <c r="A163" t="s">
        <v>240</v>
      </c>
      <c r="B163" t="s">
        <v>233</v>
      </c>
      <c r="C163" t="s">
        <v>139</v>
      </c>
      <c r="D163" s="1">
        <v>20.76</v>
      </c>
      <c r="E163" s="2">
        <v>5.1</v>
      </c>
      <c r="F163" s="2">
        <v>105.88</v>
      </c>
      <c r="G163" t="s">
        <v>234</v>
      </c>
      <c r="H163" t="s">
        <v>14</v>
      </c>
      <c r="I163" t="s">
        <v>14</v>
      </c>
    </row>
    <row r="164" spans="1:9">
      <c r="A164" t="s">
        <v>241</v>
      </c>
      <c r="B164" t="s">
        <v>233</v>
      </c>
      <c r="C164" t="s">
        <v>242</v>
      </c>
      <c r="D164" s="1">
        <v>20.86</v>
      </c>
      <c r="E164" s="2">
        <v>5.1</v>
      </c>
      <c r="F164" s="2">
        <v>106.39</v>
      </c>
      <c r="G164" t="s">
        <v>234</v>
      </c>
      <c r="H164" t="s">
        <v>14</v>
      </c>
      <c r="I164" t="s">
        <v>14</v>
      </c>
    </row>
    <row r="165" spans="1:9">
      <c r="A165" t="s">
        <v>243</v>
      </c>
      <c r="B165" t="s">
        <v>233</v>
      </c>
      <c r="C165" t="s">
        <v>244</v>
      </c>
      <c r="D165" s="1">
        <v>20.78</v>
      </c>
      <c r="E165" s="2">
        <v>4.05</v>
      </c>
      <c r="F165" s="2">
        <v>84.16</v>
      </c>
      <c r="G165" t="s">
        <v>234</v>
      </c>
      <c r="H165" t="s">
        <v>14</v>
      </c>
      <c r="I165" t="s">
        <v>14</v>
      </c>
    </row>
    <row r="166" spans="1:9">
      <c r="A166" t="s">
        <v>245</v>
      </c>
      <c r="B166" t="s">
        <v>233</v>
      </c>
      <c r="C166" t="s">
        <v>145</v>
      </c>
      <c r="D166" s="1">
        <v>20.78</v>
      </c>
      <c r="E166" s="2">
        <v>4.2</v>
      </c>
      <c r="F166" s="2">
        <v>87.28</v>
      </c>
      <c r="G166" t="s">
        <v>234</v>
      </c>
      <c r="H166" t="s">
        <v>14</v>
      </c>
      <c r="I166" t="s">
        <v>14</v>
      </c>
    </row>
    <row r="167" spans="1:9">
      <c r="A167" t="s">
        <v>246</v>
      </c>
      <c r="B167" t="s">
        <v>233</v>
      </c>
      <c r="C167" t="s">
        <v>150</v>
      </c>
      <c r="D167" s="1">
        <v>20.83</v>
      </c>
      <c r="E167" s="2">
        <v>4.2</v>
      </c>
      <c r="F167" s="2">
        <v>87.49</v>
      </c>
      <c r="G167" t="s">
        <v>234</v>
      </c>
      <c r="H167" t="s">
        <v>14</v>
      </c>
      <c r="I167" t="s">
        <v>14</v>
      </c>
    </row>
    <row r="168" spans="1:9">
      <c r="A168" t="s">
        <v>247</v>
      </c>
      <c r="B168" t="s">
        <v>233</v>
      </c>
      <c r="C168" t="s">
        <v>145</v>
      </c>
      <c r="D168" s="1">
        <v>20.72</v>
      </c>
      <c r="E168" s="2">
        <v>4.2</v>
      </c>
      <c r="F168" s="2">
        <v>87.02</v>
      </c>
      <c r="G168" t="s">
        <v>234</v>
      </c>
      <c r="H168" t="s">
        <v>14</v>
      </c>
      <c r="I168" t="s">
        <v>14</v>
      </c>
    </row>
    <row r="169" spans="1:9">
      <c r="A169" t="s">
        <v>248</v>
      </c>
      <c r="B169" t="s">
        <v>233</v>
      </c>
      <c r="C169" t="s">
        <v>249</v>
      </c>
      <c r="D169" s="1">
        <v>20.85</v>
      </c>
      <c r="E169" s="2">
        <v>5.8</v>
      </c>
      <c r="F169" s="2">
        <v>120.93</v>
      </c>
      <c r="G169" t="s">
        <v>234</v>
      </c>
      <c r="H169" t="s">
        <v>14</v>
      </c>
      <c r="I169" t="s">
        <v>14</v>
      </c>
    </row>
    <row r="170" spans="1:9">
      <c r="A170" t="s">
        <v>250</v>
      </c>
      <c r="B170" t="s">
        <v>233</v>
      </c>
      <c r="C170" t="s">
        <v>139</v>
      </c>
      <c r="D170" s="1">
        <v>20.69</v>
      </c>
      <c r="E170" s="2">
        <v>5.1</v>
      </c>
      <c r="F170" s="2">
        <v>105.52</v>
      </c>
      <c r="G170" t="s">
        <v>234</v>
      </c>
      <c r="H170" t="s">
        <v>14</v>
      </c>
      <c r="I170" t="s">
        <v>14</v>
      </c>
    </row>
    <row r="171" spans="1:9">
      <c r="A171" t="s">
        <v>251</v>
      </c>
      <c r="B171" t="s">
        <v>233</v>
      </c>
      <c r="C171" t="s">
        <v>139</v>
      </c>
      <c r="D171" s="1">
        <v>20.73</v>
      </c>
      <c r="E171" s="2">
        <v>5.1</v>
      </c>
      <c r="F171" s="2">
        <v>105.72</v>
      </c>
      <c r="G171" t="s">
        <v>234</v>
      </c>
      <c r="H171" t="s">
        <v>14</v>
      </c>
      <c r="I171" t="s">
        <v>14</v>
      </c>
    </row>
    <row r="172" spans="1:9">
      <c r="A172" t="s">
        <v>252</v>
      </c>
      <c r="B172" t="s">
        <v>233</v>
      </c>
      <c r="C172" t="s">
        <v>253</v>
      </c>
      <c r="D172" s="1">
        <v>20.76</v>
      </c>
      <c r="E172" s="2">
        <v>4.2</v>
      </c>
      <c r="F172" s="2">
        <v>87.19</v>
      </c>
      <c r="G172" t="s">
        <v>234</v>
      </c>
      <c r="H172" t="s">
        <v>14</v>
      </c>
      <c r="I172" t="s">
        <v>14</v>
      </c>
    </row>
    <row r="173" spans="1:9">
      <c r="A173" t="s">
        <v>254</v>
      </c>
      <c r="B173" t="s">
        <v>233</v>
      </c>
      <c r="C173" t="s">
        <v>157</v>
      </c>
      <c r="D173" s="1">
        <v>20.79</v>
      </c>
      <c r="E173" s="2">
        <v>5.1</v>
      </c>
      <c r="F173" s="2">
        <v>106.03</v>
      </c>
      <c r="G173" t="s">
        <v>234</v>
      </c>
      <c r="H173" t="s">
        <v>14</v>
      </c>
      <c r="I173" t="s">
        <v>14</v>
      </c>
    </row>
    <row r="174" spans="1:9">
      <c r="A174" t="s">
        <v>255</v>
      </c>
      <c r="B174" t="s">
        <v>233</v>
      </c>
      <c r="C174" t="s">
        <v>145</v>
      </c>
      <c r="D174" s="1">
        <v>20.78</v>
      </c>
      <c r="E174" s="2">
        <v>4.2</v>
      </c>
      <c r="F174" s="2">
        <v>87.28</v>
      </c>
      <c r="G174" t="s">
        <v>234</v>
      </c>
      <c r="H174" t="s">
        <v>14</v>
      </c>
      <c r="I174" t="s">
        <v>14</v>
      </c>
    </row>
    <row r="175" spans="1:9">
      <c r="A175" t="s">
        <v>256</v>
      </c>
      <c r="B175" t="s">
        <v>233</v>
      </c>
      <c r="C175" t="s">
        <v>150</v>
      </c>
      <c r="D175" s="1">
        <v>20.78</v>
      </c>
      <c r="E175" s="2">
        <v>4.2</v>
      </c>
      <c r="F175" s="2">
        <v>87.28</v>
      </c>
      <c r="G175" t="s">
        <v>234</v>
      </c>
      <c r="H175" t="s">
        <v>14</v>
      </c>
      <c r="I175" t="s">
        <v>14</v>
      </c>
    </row>
    <row r="176" spans="1:9">
      <c r="A176" t="s">
        <v>257</v>
      </c>
      <c r="B176" t="s">
        <v>233</v>
      </c>
      <c r="C176" t="s">
        <v>145</v>
      </c>
      <c r="D176" s="1">
        <v>20.86</v>
      </c>
      <c r="E176" s="2">
        <v>4.2</v>
      </c>
      <c r="F176" s="2">
        <v>87.61</v>
      </c>
      <c r="G176" t="s">
        <v>234</v>
      </c>
      <c r="H176" t="s">
        <v>14</v>
      </c>
      <c r="I176" t="s">
        <v>14</v>
      </c>
    </row>
    <row r="177" spans="1:9">
      <c r="A177" t="s">
        <v>258</v>
      </c>
      <c r="B177" t="s">
        <v>233</v>
      </c>
      <c r="C177" t="s">
        <v>145</v>
      </c>
      <c r="D177" s="1">
        <v>20.77</v>
      </c>
      <c r="E177" s="2">
        <v>4.2</v>
      </c>
      <c r="F177" s="2">
        <v>87.23</v>
      </c>
      <c r="G177" t="s">
        <v>234</v>
      </c>
      <c r="H177" t="s">
        <v>14</v>
      </c>
      <c r="I177" t="s">
        <v>14</v>
      </c>
    </row>
    <row r="178" spans="1:9">
      <c r="A178" t="s">
        <v>259</v>
      </c>
      <c r="B178" t="s">
        <v>233</v>
      </c>
      <c r="C178" t="s">
        <v>260</v>
      </c>
      <c r="D178" s="1">
        <v>20.86</v>
      </c>
      <c r="E178" s="2">
        <v>6.6</v>
      </c>
      <c r="F178" s="2">
        <v>137.68</v>
      </c>
      <c r="G178" t="s">
        <v>234</v>
      </c>
      <c r="H178" t="s">
        <v>14</v>
      </c>
      <c r="I178" t="s">
        <v>14</v>
      </c>
    </row>
    <row r="179" spans="1:9">
      <c r="A179" t="s">
        <v>261</v>
      </c>
      <c r="B179" t="s">
        <v>233</v>
      </c>
      <c r="C179" t="s">
        <v>262</v>
      </c>
      <c r="D179" s="1">
        <v>20.81</v>
      </c>
      <c r="E179" s="2">
        <v>6.05</v>
      </c>
      <c r="F179" s="2">
        <v>125.9</v>
      </c>
      <c r="G179" t="s">
        <v>234</v>
      </c>
      <c r="H179" t="s">
        <v>14</v>
      </c>
      <c r="I179" t="s">
        <v>14</v>
      </c>
    </row>
    <row r="180" spans="1:9">
      <c r="A180" t="s">
        <v>263</v>
      </c>
      <c r="B180" t="s">
        <v>233</v>
      </c>
      <c r="C180" t="s">
        <v>260</v>
      </c>
      <c r="D180" s="1">
        <v>20.85</v>
      </c>
      <c r="E180" s="2">
        <v>6.6</v>
      </c>
      <c r="F180" s="2">
        <v>137.61</v>
      </c>
      <c r="G180" t="s">
        <v>234</v>
      </c>
      <c r="H180" t="s">
        <v>14</v>
      </c>
      <c r="I180" t="s">
        <v>14</v>
      </c>
    </row>
    <row r="181" spans="1:9">
      <c r="A181" t="s">
        <v>264</v>
      </c>
      <c r="B181" t="s">
        <v>233</v>
      </c>
      <c r="C181" t="s">
        <v>150</v>
      </c>
      <c r="D181" s="1">
        <v>20.75</v>
      </c>
      <c r="E181" s="2">
        <v>4.2</v>
      </c>
      <c r="F181" s="2">
        <v>87.15</v>
      </c>
      <c r="G181" t="s">
        <v>234</v>
      </c>
      <c r="H181" t="s">
        <v>14</v>
      </c>
      <c r="I181" t="s">
        <v>14</v>
      </c>
    </row>
    <row r="182" spans="1:9">
      <c r="A182" t="s">
        <v>265</v>
      </c>
      <c r="B182" t="s">
        <v>233</v>
      </c>
      <c r="C182" t="s">
        <v>145</v>
      </c>
      <c r="D182" s="1">
        <v>20.83</v>
      </c>
      <c r="E182" s="2">
        <v>4.2</v>
      </c>
      <c r="F182" s="2">
        <v>87.49</v>
      </c>
      <c r="G182" t="s">
        <v>234</v>
      </c>
      <c r="H182" t="s">
        <v>14</v>
      </c>
      <c r="I182" t="s">
        <v>14</v>
      </c>
    </row>
    <row r="183" spans="1:9">
      <c r="A183" t="s">
        <v>266</v>
      </c>
      <c r="B183" t="s">
        <v>233</v>
      </c>
      <c r="C183" t="s">
        <v>139</v>
      </c>
      <c r="D183" s="1">
        <v>20.8</v>
      </c>
      <c r="E183" s="2">
        <v>5.1</v>
      </c>
      <c r="F183" s="2">
        <v>106.08</v>
      </c>
      <c r="G183" t="s">
        <v>234</v>
      </c>
      <c r="H183" t="s">
        <v>14</v>
      </c>
      <c r="I183" t="s">
        <v>14</v>
      </c>
    </row>
    <row r="184" spans="1:9">
      <c r="A184" t="s">
        <v>267</v>
      </c>
      <c r="B184" t="s">
        <v>233</v>
      </c>
      <c r="C184" t="s">
        <v>145</v>
      </c>
      <c r="D184" s="1">
        <v>20.77</v>
      </c>
      <c r="E184" s="2">
        <v>4.2</v>
      </c>
      <c r="F184" s="2">
        <v>87.23</v>
      </c>
      <c r="G184" t="s">
        <v>234</v>
      </c>
      <c r="H184" t="s">
        <v>14</v>
      </c>
      <c r="I184" t="s">
        <v>14</v>
      </c>
    </row>
    <row r="185" spans="1:9">
      <c r="A185" t="s">
        <v>268</v>
      </c>
      <c r="B185" t="s">
        <v>233</v>
      </c>
      <c r="C185" t="s">
        <v>157</v>
      </c>
      <c r="D185" s="1">
        <v>20.85</v>
      </c>
      <c r="E185" s="2">
        <v>5.1</v>
      </c>
      <c r="F185" s="2">
        <v>106.34</v>
      </c>
      <c r="G185" t="s">
        <v>234</v>
      </c>
      <c r="H185" t="s">
        <v>14</v>
      </c>
      <c r="I185" t="s">
        <v>14</v>
      </c>
    </row>
    <row r="186" spans="1:9">
      <c r="A186" t="s">
        <v>269</v>
      </c>
      <c r="B186" t="s">
        <v>233</v>
      </c>
      <c r="C186" t="s">
        <v>270</v>
      </c>
      <c r="D186" s="1">
        <v>20.81</v>
      </c>
      <c r="E186" s="2">
        <v>9.2</v>
      </c>
      <c r="F186" s="2">
        <v>191.45</v>
      </c>
      <c r="G186" t="s">
        <v>234</v>
      </c>
      <c r="H186" t="s">
        <v>14</v>
      </c>
      <c r="I186" t="s">
        <v>14</v>
      </c>
    </row>
    <row r="187" spans="1:9">
      <c r="A187" t="s">
        <v>271</v>
      </c>
      <c r="B187" t="s">
        <v>233</v>
      </c>
      <c r="C187" t="s">
        <v>270</v>
      </c>
      <c r="D187" s="1">
        <v>20.79</v>
      </c>
      <c r="E187" s="2">
        <v>9.2</v>
      </c>
      <c r="F187" s="2">
        <v>191.27</v>
      </c>
      <c r="G187" t="s">
        <v>234</v>
      </c>
      <c r="H187" t="s">
        <v>14</v>
      </c>
      <c r="I187" t="s">
        <v>14</v>
      </c>
    </row>
    <row r="188" spans="1:9">
      <c r="A188" t="s">
        <v>272</v>
      </c>
      <c r="B188" t="s">
        <v>233</v>
      </c>
      <c r="C188" t="s">
        <v>145</v>
      </c>
      <c r="D188" s="1">
        <v>20.93</v>
      </c>
      <c r="E188" s="2">
        <v>4.2</v>
      </c>
      <c r="F188" s="2">
        <v>87.91</v>
      </c>
      <c r="G188" t="s">
        <v>234</v>
      </c>
      <c r="H188" t="s">
        <v>14</v>
      </c>
      <c r="I188" t="s">
        <v>14</v>
      </c>
    </row>
    <row r="189" spans="1:9">
      <c r="A189" t="s">
        <v>273</v>
      </c>
      <c r="B189" t="s">
        <v>233</v>
      </c>
      <c r="C189" t="s">
        <v>139</v>
      </c>
      <c r="D189" s="1">
        <v>20.82</v>
      </c>
      <c r="E189" s="2">
        <v>5.1</v>
      </c>
      <c r="F189" s="2">
        <v>106.18</v>
      </c>
      <c r="G189" t="s">
        <v>234</v>
      </c>
      <c r="H189" t="s">
        <v>14</v>
      </c>
      <c r="I189" t="s">
        <v>14</v>
      </c>
    </row>
    <row r="190" spans="1:9">
      <c r="A190" t="s">
        <v>274</v>
      </c>
      <c r="B190" t="s">
        <v>233</v>
      </c>
      <c r="C190" t="s">
        <v>145</v>
      </c>
      <c r="D190" s="1">
        <v>20.85</v>
      </c>
      <c r="E190" s="2">
        <v>4.2</v>
      </c>
      <c r="F190" s="2">
        <v>87.57</v>
      </c>
      <c r="G190" t="s">
        <v>234</v>
      </c>
      <c r="H190" t="s">
        <v>14</v>
      </c>
      <c r="I190" t="s">
        <v>14</v>
      </c>
    </row>
    <row r="191" spans="1:9">
      <c r="A191" t="s">
        <v>275</v>
      </c>
      <c r="B191" t="s">
        <v>233</v>
      </c>
      <c r="C191" t="s">
        <v>270</v>
      </c>
      <c r="D191" s="1">
        <v>20.77</v>
      </c>
      <c r="E191" s="2">
        <v>9.2</v>
      </c>
      <c r="F191" s="2">
        <v>191.08</v>
      </c>
      <c r="G191" t="s">
        <v>234</v>
      </c>
      <c r="H191" t="s">
        <v>14</v>
      </c>
      <c r="I191" t="s">
        <v>14</v>
      </c>
    </row>
    <row r="192" spans="1:9">
      <c r="A192" t="s">
        <v>276</v>
      </c>
      <c r="B192" t="s">
        <v>233</v>
      </c>
      <c r="C192" t="s">
        <v>270</v>
      </c>
      <c r="D192" s="1">
        <v>20.74</v>
      </c>
      <c r="E192" s="2">
        <v>9.2</v>
      </c>
      <c r="F192" s="2">
        <v>190.81</v>
      </c>
      <c r="G192" t="s">
        <v>234</v>
      </c>
      <c r="H192" t="s">
        <v>14</v>
      </c>
      <c r="I192" t="s">
        <v>14</v>
      </c>
    </row>
    <row r="193" spans="1:9">
      <c r="A193" t="s">
        <v>277</v>
      </c>
      <c r="B193" t="s">
        <v>233</v>
      </c>
      <c r="C193" t="s">
        <v>145</v>
      </c>
      <c r="D193" s="1">
        <v>20.79</v>
      </c>
      <c r="E193" s="2">
        <v>4.2</v>
      </c>
      <c r="F193" s="2">
        <v>87.32</v>
      </c>
      <c r="G193" t="s">
        <v>234</v>
      </c>
      <c r="H193" t="s">
        <v>14</v>
      </c>
      <c r="I193" t="s">
        <v>14</v>
      </c>
    </row>
    <row r="194" spans="1:9">
      <c r="A194" t="s">
        <v>278</v>
      </c>
      <c r="B194" t="s">
        <v>233</v>
      </c>
      <c r="C194" t="s">
        <v>150</v>
      </c>
      <c r="D194" s="1">
        <v>20.76</v>
      </c>
      <c r="E194" s="2">
        <v>4.2</v>
      </c>
      <c r="F194" s="2">
        <v>87.19</v>
      </c>
      <c r="G194" t="s">
        <v>234</v>
      </c>
      <c r="H194" t="s">
        <v>14</v>
      </c>
      <c r="I194" t="s">
        <v>14</v>
      </c>
    </row>
    <row r="195" spans="1:9">
      <c r="A195" t="s">
        <v>279</v>
      </c>
      <c r="B195" t="s">
        <v>280</v>
      </c>
      <c r="C195" t="s">
        <v>281</v>
      </c>
      <c r="D195" s="1">
        <v>18.36</v>
      </c>
      <c r="E195" s="2">
        <v>4.2</v>
      </c>
      <c r="F195" s="2">
        <v>77.11</v>
      </c>
      <c r="G195" t="s">
        <v>282</v>
      </c>
      <c r="H195" t="s">
        <v>14</v>
      </c>
      <c r="I195" t="s">
        <v>14</v>
      </c>
    </row>
    <row r="196" spans="1:9">
      <c r="A196" t="s">
        <v>283</v>
      </c>
      <c r="B196" t="s">
        <v>280</v>
      </c>
      <c r="C196" t="s">
        <v>281</v>
      </c>
      <c r="D196" s="1">
        <v>18.26</v>
      </c>
      <c r="E196" s="2">
        <v>4.2</v>
      </c>
      <c r="F196" s="2">
        <v>76.69</v>
      </c>
      <c r="G196" t="s">
        <v>282</v>
      </c>
      <c r="H196" t="s">
        <v>14</v>
      </c>
      <c r="I196" t="s">
        <v>14</v>
      </c>
    </row>
    <row r="197" spans="1:9">
      <c r="A197" t="s">
        <v>284</v>
      </c>
      <c r="B197" t="s">
        <v>280</v>
      </c>
      <c r="C197" t="s">
        <v>285</v>
      </c>
      <c r="D197" s="1">
        <v>18.26</v>
      </c>
      <c r="E197" s="2">
        <v>6.05</v>
      </c>
      <c r="F197" s="2">
        <v>110.47</v>
      </c>
      <c r="G197" t="s">
        <v>282</v>
      </c>
      <c r="H197" t="s">
        <v>14</v>
      </c>
      <c r="I197" t="s">
        <v>14</v>
      </c>
    </row>
    <row r="198" spans="1:9">
      <c r="A198" t="s">
        <v>286</v>
      </c>
      <c r="B198" t="s">
        <v>280</v>
      </c>
      <c r="C198" t="s">
        <v>287</v>
      </c>
      <c r="D198" s="1">
        <v>18.27</v>
      </c>
      <c r="E198" s="2">
        <v>3.85</v>
      </c>
      <c r="F198" s="2">
        <v>70.34</v>
      </c>
      <c r="G198" t="s">
        <v>282</v>
      </c>
      <c r="H198" t="s">
        <v>14</v>
      </c>
      <c r="I198" t="s">
        <v>14</v>
      </c>
    </row>
    <row r="199" spans="1:9">
      <c r="A199" t="s">
        <v>288</v>
      </c>
      <c r="B199" t="s">
        <v>280</v>
      </c>
      <c r="C199" t="s">
        <v>289</v>
      </c>
      <c r="D199" s="1">
        <v>18.28</v>
      </c>
      <c r="E199" s="2">
        <v>7.7</v>
      </c>
      <c r="F199" s="2">
        <v>140.76</v>
      </c>
      <c r="G199" t="s">
        <v>282</v>
      </c>
      <c r="H199" t="s">
        <v>14</v>
      </c>
      <c r="I199" t="s">
        <v>14</v>
      </c>
    </row>
    <row r="200" spans="1:9">
      <c r="A200" t="s">
        <v>290</v>
      </c>
      <c r="B200" t="s">
        <v>280</v>
      </c>
      <c r="C200" t="s">
        <v>291</v>
      </c>
      <c r="D200" s="1">
        <v>18.71</v>
      </c>
      <c r="E200" s="2">
        <v>4.6</v>
      </c>
      <c r="F200" s="2">
        <v>86.07</v>
      </c>
      <c r="G200" t="s">
        <v>282</v>
      </c>
      <c r="H200" t="s">
        <v>14</v>
      </c>
      <c r="I200" t="s">
        <v>14</v>
      </c>
    </row>
    <row r="201" spans="1:9">
      <c r="A201" t="s">
        <v>292</v>
      </c>
      <c r="B201" t="s">
        <v>280</v>
      </c>
      <c r="C201" t="s">
        <v>293</v>
      </c>
      <c r="D201" s="1">
        <v>16.86</v>
      </c>
      <c r="E201" s="2">
        <v>5.9</v>
      </c>
      <c r="F201" s="2">
        <v>99.47</v>
      </c>
      <c r="G201" t="s">
        <v>282</v>
      </c>
      <c r="H201" t="s">
        <v>14</v>
      </c>
      <c r="I201" t="s">
        <v>14</v>
      </c>
    </row>
    <row r="202" spans="1:9">
      <c r="A202" t="s">
        <v>294</v>
      </c>
      <c r="B202" t="s">
        <v>280</v>
      </c>
      <c r="C202" t="s">
        <v>295</v>
      </c>
      <c r="D202" s="1">
        <v>18.86</v>
      </c>
      <c r="E202" s="2">
        <v>5.6</v>
      </c>
      <c r="F202" s="2">
        <v>105.62</v>
      </c>
      <c r="G202" t="s">
        <v>282</v>
      </c>
      <c r="H202" t="s">
        <v>14</v>
      </c>
      <c r="I202" t="s">
        <v>14</v>
      </c>
    </row>
    <row r="203" spans="1:9">
      <c r="A203" t="s">
        <v>296</v>
      </c>
      <c r="B203" t="s">
        <v>280</v>
      </c>
      <c r="C203" t="s">
        <v>297</v>
      </c>
      <c r="D203" s="1">
        <v>18.88</v>
      </c>
      <c r="E203" s="2">
        <v>3.85</v>
      </c>
      <c r="F203" s="2">
        <v>72.69</v>
      </c>
      <c r="G203" t="s">
        <v>282</v>
      </c>
      <c r="H203" t="s">
        <v>14</v>
      </c>
      <c r="I203" t="s">
        <v>14</v>
      </c>
    </row>
    <row r="204" spans="1:9">
      <c r="A204" t="s">
        <v>298</v>
      </c>
      <c r="B204" t="s">
        <v>280</v>
      </c>
      <c r="C204" t="s">
        <v>299</v>
      </c>
      <c r="D204" s="1">
        <v>18.86</v>
      </c>
      <c r="E204" s="2">
        <v>4.05</v>
      </c>
      <c r="F204" s="2">
        <v>76.38</v>
      </c>
      <c r="G204" t="s">
        <v>282</v>
      </c>
      <c r="H204" t="s">
        <v>14</v>
      </c>
      <c r="I204" t="s">
        <v>14</v>
      </c>
    </row>
    <row r="205" spans="1:9">
      <c r="A205" t="s">
        <v>300</v>
      </c>
      <c r="B205" t="s">
        <v>301</v>
      </c>
      <c r="C205" t="s">
        <v>179</v>
      </c>
      <c r="D205" s="1">
        <v>19.65</v>
      </c>
      <c r="E205" s="2">
        <v>7.55</v>
      </c>
      <c r="F205" s="2">
        <v>148.36</v>
      </c>
      <c r="G205" t="s">
        <v>302</v>
      </c>
      <c r="H205" t="s">
        <v>14</v>
      </c>
      <c r="I205" t="s">
        <v>14</v>
      </c>
    </row>
    <row r="206" spans="1:9">
      <c r="A206" t="s">
        <v>303</v>
      </c>
      <c r="B206" t="s">
        <v>301</v>
      </c>
      <c r="C206" t="s">
        <v>197</v>
      </c>
      <c r="D206" s="1">
        <v>19.46</v>
      </c>
      <c r="E206" s="2">
        <v>3.55</v>
      </c>
      <c r="F206" s="2">
        <v>69.08</v>
      </c>
      <c r="G206" t="s">
        <v>302</v>
      </c>
      <c r="H206" t="s">
        <v>14</v>
      </c>
      <c r="I206" t="s">
        <v>14</v>
      </c>
    </row>
    <row r="207" spans="1:9">
      <c r="A207" t="s">
        <v>304</v>
      </c>
      <c r="B207" t="s">
        <v>301</v>
      </c>
      <c r="C207" t="s">
        <v>183</v>
      </c>
      <c r="D207" s="1">
        <v>19.6</v>
      </c>
      <c r="E207" s="2">
        <v>5.85</v>
      </c>
      <c r="F207" s="2">
        <v>114.66</v>
      </c>
      <c r="G207" t="s">
        <v>302</v>
      </c>
      <c r="H207" t="s">
        <v>14</v>
      </c>
      <c r="I207" t="s">
        <v>14</v>
      </c>
    </row>
    <row r="208" spans="1:9">
      <c r="A208" t="s">
        <v>305</v>
      </c>
      <c r="B208" t="s">
        <v>301</v>
      </c>
      <c r="C208" t="s">
        <v>190</v>
      </c>
      <c r="D208" s="1">
        <v>19.52</v>
      </c>
      <c r="E208" s="2">
        <v>4.05</v>
      </c>
      <c r="F208" s="2">
        <v>79.06</v>
      </c>
      <c r="G208" t="s">
        <v>302</v>
      </c>
      <c r="H208" t="s">
        <v>14</v>
      </c>
      <c r="I208" t="s">
        <v>14</v>
      </c>
    </row>
    <row r="209" spans="1:9">
      <c r="A209" t="s">
        <v>306</v>
      </c>
      <c r="B209" t="s">
        <v>301</v>
      </c>
      <c r="C209" t="s">
        <v>181</v>
      </c>
      <c r="D209" s="1">
        <v>19.5</v>
      </c>
      <c r="E209" s="2">
        <v>4.6</v>
      </c>
      <c r="F209" s="2">
        <v>89.7</v>
      </c>
      <c r="G209" t="s">
        <v>302</v>
      </c>
      <c r="H209" t="s">
        <v>14</v>
      </c>
      <c r="I209" t="s">
        <v>14</v>
      </c>
    </row>
    <row r="210" spans="1:9">
      <c r="A210" t="s">
        <v>307</v>
      </c>
      <c r="B210" t="s">
        <v>301</v>
      </c>
      <c r="C210" t="s">
        <v>177</v>
      </c>
      <c r="D210" s="1">
        <v>19.35</v>
      </c>
      <c r="E210" s="2">
        <v>4.2</v>
      </c>
      <c r="F210" s="2">
        <v>81.27</v>
      </c>
      <c r="G210" t="s">
        <v>302</v>
      </c>
      <c r="H210" t="s">
        <v>14</v>
      </c>
      <c r="I210" t="s">
        <v>14</v>
      </c>
    </row>
    <row r="211" spans="1:9">
      <c r="A211" t="s">
        <v>308</v>
      </c>
      <c r="B211" t="s">
        <v>301</v>
      </c>
      <c r="C211" t="s">
        <v>181</v>
      </c>
      <c r="D211" s="1">
        <v>19.41</v>
      </c>
      <c r="E211" s="2">
        <v>4.6</v>
      </c>
      <c r="F211" s="2">
        <v>89.29</v>
      </c>
      <c r="G211" t="s">
        <v>302</v>
      </c>
      <c r="H211" t="s">
        <v>14</v>
      </c>
      <c r="I211" t="s">
        <v>14</v>
      </c>
    </row>
    <row r="212" spans="1:9">
      <c r="A212" t="s">
        <v>309</v>
      </c>
      <c r="B212" t="s">
        <v>301</v>
      </c>
      <c r="C212" t="s">
        <v>183</v>
      </c>
      <c r="D212" s="1">
        <v>19.56</v>
      </c>
      <c r="E212" s="2">
        <v>5.85</v>
      </c>
      <c r="F212" s="2">
        <v>114.43</v>
      </c>
      <c r="G212" t="s">
        <v>302</v>
      </c>
      <c r="H212" t="s">
        <v>14</v>
      </c>
      <c r="I212" t="s">
        <v>14</v>
      </c>
    </row>
    <row r="213" spans="1:9">
      <c r="A213" t="s">
        <v>310</v>
      </c>
      <c r="B213" t="s">
        <v>301</v>
      </c>
      <c r="C213" t="s">
        <v>183</v>
      </c>
      <c r="D213" s="1">
        <v>19.46</v>
      </c>
      <c r="E213" s="2">
        <v>5.85</v>
      </c>
      <c r="F213" s="2">
        <v>113.84</v>
      </c>
      <c r="G213" t="s">
        <v>302</v>
      </c>
      <c r="H213" t="s">
        <v>14</v>
      </c>
      <c r="I213" t="s">
        <v>14</v>
      </c>
    </row>
    <row r="214" spans="1:9">
      <c r="A214" t="s">
        <v>311</v>
      </c>
      <c r="B214" t="s">
        <v>301</v>
      </c>
      <c r="C214" t="s">
        <v>190</v>
      </c>
      <c r="D214" s="1">
        <v>19.6</v>
      </c>
      <c r="E214" s="2">
        <v>4.05</v>
      </c>
      <c r="F214" s="2">
        <v>79.38</v>
      </c>
      <c r="G214" t="s">
        <v>302</v>
      </c>
      <c r="H214" t="s">
        <v>14</v>
      </c>
      <c r="I214" t="s">
        <v>14</v>
      </c>
    </row>
    <row r="215" spans="1:9">
      <c r="A215" t="s">
        <v>312</v>
      </c>
      <c r="B215" t="s">
        <v>301</v>
      </c>
      <c r="C215" t="s">
        <v>195</v>
      </c>
      <c r="D215" s="1">
        <v>19.52</v>
      </c>
      <c r="E215" s="2">
        <v>5.6</v>
      </c>
      <c r="F215" s="2">
        <v>109.31</v>
      </c>
      <c r="G215" t="s">
        <v>302</v>
      </c>
      <c r="H215" t="s">
        <v>14</v>
      </c>
      <c r="I215" t="s">
        <v>14</v>
      </c>
    </row>
    <row r="216" spans="1:9">
      <c r="A216" t="s">
        <v>313</v>
      </c>
      <c r="B216" t="s">
        <v>301</v>
      </c>
      <c r="C216" t="s">
        <v>195</v>
      </c>
      <c r="D216" s="1">
        <v>19.61</v>
      </c>
      <c r="E216" s="2">
        <v>5.6</v>
      </c>
      <c r="F216" s="2">
        <v>109.82</v>
      </c>
      <c r="G216" t="s">
        <v>302</v>
      </c>
      <c r="H216" t="s">
        <v>14</v>
      </c>
      <c r="I216" t="s">
        <v>14</v>
      </c>
    </row>
    <row r="217" spans="1:9">
      <c r="A217" t="s">
        <v>314</v>
      </c>
      <c r="B217" t="s">
        <v>301</v>
      </c>
      <c r="C217" t="s">
        <v>197</v>
      </c>
      <c r="D217" s="1">
        <v>19.52</v>
      </c>
      <c r="E217" s="2">
        <v>3.55</v>
      </c>
      <c r="F217" s="2">
        <v>69.3</v>
      </c>
      <c r="G217" t="s">
        <v>302</v>
      </c>
      <c r="H217" t="s">
        <v>14</v>
      </c>
      <c r="I217" t="s">
        <v>14</v>
      </c>
    </row>
    <row r="218" spans="1:9">
      <c r="A218" t="s">
        <v>315</v>
      </c>
      <c r="B218" t="s">
        <v>301</v>
      </c>
      <c r="C218" t="s">
        <v>181</v>
      </c>
      <c r="D218" s="1">
        <v>19.5</v>
      </c>
      <c r="E218" s="2">
        <v>4.6</v>
      </c>
      <c r="F218" s="2">
        <v>89.7</v>
      </c>
      <c r="G218" t="s">
        <v>302</v>
      </c>
      <c r="H218" t="s">
        <v>14</v>
      </c>
      <c r="I218" t="s">
        <v>14</v>
      </c>
    </row>
    <row r="219" spans="1:9">
      <c r="A219" t="s">
        <v>316</v>
      </c>
      <c r="B219" t="s">
        <v>301</v>
      </c>
      <c r="C219" t="s">
        <v>197</v>
      </c>
      <c r="D219" s="1">
        <v>19.38</v>
      </c>
      <c r="E219" s="2">
        <v>3.55</v>
      </c>
      <c r="F219" s="2">
        <v>68.8</v>
      </c>
      <c r="G219" t="s">
        <v>302</v>
      </c>
      <c r="H219" t="s">
        <v>14</v>
      </c>
      <c r="I219" t="s">
        <v>14</v>
      </c>
    </row>
    <row r="220" spans="1:9">
      <c r="A220" t="s">
        <v>317</v>
      </c>
      <c r="B220" t="s">
        <v>301</v>
      </c>
      <c r="C220" t="s">
        <v>195</v>
      </c>
      <c r="D220" s="1">
        <v>19.58</v>
      </c>
      <c r="E220" s="2">
        <v>5.6</v>
      </c>
      <c r="F220" s="2">
        <v>109.65</v>
      </c>
      <c r="G220" t="s">
        <v>302</v>
      </c>
      <c r="H220" t="s">
        <v>14</v>
      </c>
      <c r="I220" t="s">
        <v>14</v>
      </c>
    </row>
    <row r="221" spans="1:9">
      <c r="A221" t="s">
        <v>318</v>
      </c>
      <c r="B221" t="s">
        <v>301</v>
      </c>
      <c r="C221" t="s">
        <v>177</v>
      </c>
      <c r="D221" s="1">
        <v>19.62</v>
      </c>
      <c r="E221" s="2">
        <v>4.2</v>
      </c>
      <c r="F221" s="2">
        <v>82.4</v>
      </c>
      <c r="G221" t="s">
        <v>302</v>
      </c>
      <c r="H221" t="s">
        <v>14</v>
      </c>
      <c r="I221" t="s">
        <v>14</v>
      </c>
    </row>
    <row r="222" spans="1:9">
      <c r="A222" t="s">
        <v>319</v>
      </c>
      <c r="B222" t="s">
        <v>301</v>
      </c>
      <c r="C222" t="s">
        <v>181</v>
      </c>
      <c r="D222" s="1">
        <v>19.61</v>
      </c>
      <c r="E222" s="2">
        <v>4.6</v>
      </c>
      <c r="F222" s="2">
        <v>90.21</v>
      </c>
      <c r="G222" t="s">
        <v>302</v>
      </c>
      <c r="H222" t="s">
        <v>14</v>
      </c>
      <c r="I222" t="s">
        <v>14</v>
      </c>
    </row>
    <row r="223" spans="1:9">
      <c r="A223" t="s">
        <v>320</v>
      </c>
      <c r="B223" t="s">
        <v>301</v>
      </c>
      <c r="C223" t="s">
        <v>190</v>
      </c>
      <c r="D223" s="1">
        <v>19.58</v>
      </c>
      <c r="E223" s="2">
        <v>4.05</v>
      </c>
      <c r="F223" s="2">
        <v>79.3</v>
      </c>
      <c r="G223" t="s">
        <v>302</v>
      </c>
      <c r="H223" t="s">
        <v>14</v>
      </c>
      <c r="I223" t="s">
        <v>14</v>
      </c>
    </row>
    <row r="224" spans="1:9">
      <c r="A224" t="s">
        <v>321</v>
      </c>
      <c r="B224" t="s">
        <v>301</v>
      </c>
      <c r="C224" t="s">
        <v>190</v>
      </c>
      <c r="D224" s="1">
        <v>19.55</v>
      </c>
      <c r="E224" s="2">
        <v>4.05</v>
      </c>
      <c r="F224" s="2">
        <v>79.18</v>
      </c>
      <c r="G224" t="s">
        <v>302</v>
      </c>
      <c r="H224" t="s">
        <v>14</v>
      </c>
      <c r="I224" t="s">
        <v>14</v>
      </c>
    </row>
    <row r="225" spans="1:9">
      <c r="A225" t="s">
        <v>322</v>
      </c>
      <c r="B225" t="s">
        <v>301</v>
      </c>
      <c r="C225" t="s">
        <v>179</v>
      </c>
      <c r="D225" s="1">
        <v>19.65</v>
      </c>
      <c r="E225" s="2">
        <v>7.55</v>
      </c>
      <c r="F225" s="2">
        <v>148.36</v>
      </c>
      <c r="G225" t="s">
        <v>302</v>
      </c>
      <c r="H225" t="s">
        <v>14</v>
      </c>
      <c r="I225" t="s">
        <v>14</v>
      </c>
    </row>
    <row r="226" spans="1:9">
      <c r="A226" t="s">
        <v>323</v>
      </c>
      <c r="B226" t="s">
        <v>301</v>
      </c>
      <c r="C226" t="s">
        <v>197</v>
      </c>
      <c r="D226" s="1">
        <v>19.54</v>
      </c>
      <c r="E226" s="2">
        <v>3.55</v>
      </c>
      <c r="F226" s="2">
        <v>69.37</v>
      </c>
      <c r="G226" t="s">
        <v>302</v>
      </c>
      <c r="H226" t="s">
        <v>14</v>
      </c>
      <c r="I226" t="s">
        <v>14</v>
      </c>
    </row>
    <row r="227" spans="1:9">
      <c r="A227" t="s">
        <v>324</v>
      </c>
      <c r="B227" t="s">
        <v>301</v>
      </c>
      <c r="C227" t="s">
        <v>190</v>
      </c>
      <c r="D227" s="1">
        <v>19.53</v>
      </c>
      <c r="E227" s="2">
        <v>4.05</v>
      </c>
      <c r="F227" s="2">
        <v>79.1</v>
      </c>
      <c r="G227" t="s">
        <v>302</v>
      </c>
      <c r="H227" t="s">
        <v>14</v>
      </c>
      <c r="I227" t="s">
        <v>14</v>
      </c>
    </row>
    <row r="228" spans="1:9">
      <c r="A228" t="s">
        <v>325</v>
      </c>
      <c r="B228" t="s">
        <v>301</v>
      </c>
      <c r="C228" t="s">
        <v>183</v>
      </c>
      <c r="D228" s="1">
        <v>19.59</v>
      </c>
      <c r="E228" s="2">
        <v>5.85</v>
      </c>
      <c r="F228" s="2">
        <v>114.6</v>
      </c>
      <c r="G228" t="s">
        <v>302</v>
      </c>
      <c r="H228" t="s">
        <v>14</v>
      </c>
      <c r="I228" t="s">
        <v>14</v>
      </c>
    </row>
    <row r="229" spans="1:9">
      <c r="A229" t="s">
        <v>326</v>
      </c>
      <c r="B229" t="s">
        <v>301</v>
      </c>
      <c r="C229" t="s">
        <v>181</v>
      </c>
      <c r="D229" s="1">
        <v>19.4</v>
      </c>
      <c r="E229" s="2">
        <v>4.6</v>
      </c>
      <c r="F229" s="2">
        <v>89.24</v>
      </c>
      <c r="G229" t="s">
        <v>302</v>
      </c>
      <c r="H229" t="s">
        <v>14</v>
      </c>
      <c r="I229" t="s">
        <v>14</v>
      </c>
    </row>
    <row r="230" spans="1:9">
      <c r="A230" t="s">
        <v>327</v>
      </c>
      <c r="B230" t="s">
        <v>301</v>
      </c>
      <c r="C230" t="s">
        <v>195</v>
      </c>
      <c r="D230" s="1">
        <v>19.4</v>
      </c>
      <c r="E230" s="2">
        <v>5.6</v>
      </c>
      <c r="F230" s="2">
        <v>108.64</v>
      </c>
      <c r="G230" t="s">
        <v>302</v>
      </c>
      <c r="H230" t="s">
        <v>14</v>
      </c>
      <c r="I230" t="s">
        <v>14</v>
      </c>
    </row>
    <row r="231" spans="1:9">
      <c r="A231" t="s">
        <v>328</v>
      </c>
      <c r="B231" t="s">
        <v>301</v>
      </c>
      <c r="C231" t="s">
        <v>210</v>
      </c>
      <c r="D231" s="1">
        <v>19.57</v>
      </c>
      <c r="E231" s="2">
        <v>3.25</v>
      </c>
      <c r="F231" s="2">
        <v>63.6</v>
      </c>
      <c r="G231" t="s">
        <v>302</v>
      </c>
      <c r="H231" t="s">
        <v>14</v>
      </c>
      <c r="I231" t="s">
        <v>14</v>
      </c>
    </row>
    <row r="232" spans="1:9">
      <c r="A232" t="s">
        <v>329</v>
      </c>
      <c r="B232" t="s">
        <v>301</v>
      </c>
      <c r="C232" t="s">
        <v>224</v>
      </c>
      <c r="D232" s="1">
        <v>19.51</v>
      </c>
      <c r="E232" s="2">
        <v>4.2</v>
      </c>
      <c r="F232" s="2">
        <v>81.94</v>
      </c>
      <c r="G232" t="s">
        <v>302</v>
      </c>
      <c r="H232" t="s">
        <v>14</v>
      </c>
      <c r="I232" t="s">
        <v>14</v>
      </c>
    </row>
    <row r="233" spans="1:9">
      <c r="A233" t="s">
        <v>330</v>
      </c>
      <c r="B233" t="s">
        <v>301</v>
      </c>
      <c r="C233" t="s">
        <v>177</v>
      </c>
      <c r="D233" s="1">
        <v>19.41</v>
      </c>
      <c r="E233" s="2">
        <v>4.2</v>
      </c>
      <c r="F233" s="2">
        <v>81.52</v>
      </c>
      <c r="G233" t="s">
        <v>302</v>
      </c>
      <c r="H233" t="s">
        <v>14</v>
      </c>
      <c r="I233" t="s">
        <v>14</v>
      </c>
    </row>
    <row r="234" spans="1:9">
      <c r="A234" t="s">
        <v>331</v>
      </c>
      <c r="B234" t="s">
        <v>301</v>
      </c>
      <c r="C234" t="s">
        <v>183</v>
      </c>
      <c r="D234" s="1">
        <v>19.47</v>
      </c>
      <c r="E234" s="2">
        <v>5.85</v>
      </c>
      <c r="F234" s="2">
        <v>113.9</v>
      </c>
      <c r="G234" t="s">
        <v>302</v>
      </c>
      <c r="H234" t="s">
        <v>14</v>
      </c>
      <c r="I234" t="s">
        <v>14</v>
      </c>
    </row>
    <row r="235" spans="1:9">
      <c r="A235" t="s">
        <v>332</v>
      </c>
      <c r="B235" t="s">
        <v>301</v>
      </c>
      <c r="C235" t="s">
        <v>205</v>
      </c>
      <c r="D235" s="1">
        <v>19.53</v>
      </c>
      <c r="E235" s="2">
        <v>3</v>
      </c>
      <c r="F235" s="2">
        <v>58.59</v>
      </c>
      <c r="G235" t="s">
        <v>302</v>
      </c>
      <c r="H235" t="s">
        <v>14</v>
      </c>
      <c r="I235" t="s">
        <v>14</v>
      </c>
    </row>
    <row r="236" spans="1:9">
      <c r="A236" t="s">
        <v>333</v>
      </c>
      <c r="B236" t="s">
        <v>301</v>
      </c>
      <c r="C236" t="s">
        <v>205</v>
      </c>
      <c r="D236" s="1">
        <v>19.37</v>
      </c>
      <c r="E236" s="2">
        <v>3</v>
      </c>
      <c r="F236" s="2">
        <v>58.11</v>
      </c>
      <c r="G236" t="s">
        <v>302</v>
      </c>
      <c r="H236" t="s">
        <v>14</v>
      </c>
      <c r="I236" t="s">
        <v>14</v>
      </c>
    </row>
    <row r="237" spans="1:9">
      <c r="A237" t="s">
        <v>334</v>
      </c>
      <c r="B237" t="s">
        <v>301</v>
      </c>
      <c r="C237" t="s">
        <v>335</v>
      </c>
      <c r="D237" s="1">
        <v>18.98</v>
      </c>
      <c r="E237" s="2">
        <v>5.35</v>
      </c>
      <c r="F237" s="2">
        <v>101.54</v>
      </c>
      <c r="G237" t="s">
        <v>302</v>
      </c>
      <c r="H237" t="s">
        <v>14</v>
      </c>
      <c r="I237" t="s">
        <v>14</v>
      </c>
    </row>
    <row r="238" spans="1:9">
      <c r="A238" t="s">
        <v>336</v>
      </c>
      <c r="B238" t="s">
        <v>301</v>
      </c>
      <c r="C238" t="s">
        <v>335</v>
      </c>
      <c r="D238" s="1">
        <v>19.58</v>
      </c>
      <c r="E238" s="2">
        <v>5.35</v>
      </c>
      <c r="F238" s="2">
        <v>104.75</v>
      </c>
      <c r="G238" t="s">
        <v>302</v>
      </c>
      <c r="H238" t="s">
        <v>14</v>
      </c>
      <c r="I238" t="s">
        <v>14</v>
      </c>
    </row>
    <row r="239" spans="1:9">
      <c r="A239" t="s">
        <v>337</v>
      </c>
      <c r="B239" t="s">
        <v>301</v>
      </c>
      <c r="C239" t="s">
        <v>183</v>
      </c>
      <c r="D239" s="1">
        <v>19.59</v>
      </c>
      <c r="E239" s="2">
        <v>5.85</v>
      </c>
      <c r="F239" s="2">
        <v>114.6</v>
      </c>
      <c r="G239" t="s">
        <v>302</v>
      </c>
      <c r="H239" t="s">
        <v>14</v>
      </c>
      <c r="I239" t="s">
        <v>14</v>
      </c>
    </row>
    <row r="240" spans="1:9">
      <c r="A240" t="s">
        <v>338</v>
      </c>
      <c r="B240" t="s">
        <v>301</v>
      </c>
      <c r="C240" t="s">
        <v>181</v>
      </c>
      <c r="D240" s="1">
        <v>19.67</v>
      </c>
      <c r="E240" s="2">
        <v>4.6</v>
      </c>
      <c r="F240" s="2">
        <v>90.48</v>
      </c>
      <c r="G240" t="s">
        <v>302</v>
      </c>
      <c r="H240" t="s">
        <v>14</v>
      </c>
      <c r="I240" t="s">
        <v>14</v>
      </c>
    </row>
    <row r="241" spans="1:9">
      <c r="A241" t="s">
        <v>339</v>
      </c>
      <c r="B241" t="s">
        <v>301</v>
      </c>
      <c r="C241" t="s">
        <v>183</v>
      </c>
      <c r="D241" s="1">
        <v>19.57</v>
      </c>
      <c r="E241" s="2">
        <v>5.85</v>
      </c>
      <c r="F241" s="2">
        <v>114.48</v>
      </c>
      <c r="G241" t="s">
        <v>302</v>
      </c>
      <c r="H241" t="s">
        <v>14</v>
      </c>
      <c r="I241" t="s">
        <v>14</v>
      </c>
    </row>
    <row r="242" spans="1:9">
      <c r="A242" t="s">
        <v>340</v>
      </c>
      <c r="B242" t="s">
        <v>301</v>
      </c>
      <c r="C242" t="s">
        <v>183</v>
      </c>
      <c r="D242" s="1">
        <v>19.45</v>
      </c>
      <c r="E242" s="2">
        <v>5.85</v>
      </c>
      <c r="F242" s="2">
        <v>113.78</v>
      </c>
      <c r="G242" t="s">
        <v>302</v>
      </c>
      <c r="H242" t="s">
        <v>14</v>
      </c>
      <c r="I242" t="s">
        <v>14</v>
      </c>
    </row>
    <row r="243" spans="1:9">
      <c r="A243" t="s">
        <v>341</v>
      </c>
      <c r="B243" t="s">
        <v>301</v>
      </c>
      <c r="C243" t="s">
        <v>224</v>
      </c>
      <c r="D243" s="1">
        <v>19.42</v>
      </c>
      <c r="E243" s="2">
        <v>4.2</v>
      </c>
      <c r="F243" s="2">
        <v>81.56</v>
      </c>
      <c r="G243" t="s">
        <v>302</v>
      </c>
      <c r="H243" t="s">
        <v>14</v>
      </c>
      <c r="I243" t="s">
        <v>14</v>
      </c>
    </row>
    <row r="244" spans="1:9">
      <c r="A244" t="s">
        <v>342</v>
      </c>
      <c r="B244" t="s">
        <v>301</v>
      </c>
      <c r="C244" t="s">
        <v>183</v>
      </c>
      <c r="D244" s="1">
        <v>19.52</v>
      </c>
      <c r="E244" s="2">
        <v>5.85</v>
      </c>
      <c r="F244" s="2">
        <v>114.19</v>
      </c>
      <c r="G244" t="s">
        <v>302</v>
      </c>
      <c r="H244" t="s">
        <v>14</v>
      </c>
      <c r="I244" t="s">
        <v>14</v>
      </c>
    </row>
    <row r="245" spans="1:9">
      <c r="A245" t="s">
        <v>343</v>
      </c>
      <c r="B245" t="s">
        <v>301</v>
      </c>
      <c r="C245" t="s">
        <v>344</v>
      </c>
      <c r="D245" s="1">
        <v>19.59</v>
      </c>
      <c r="E245" s="2">
        <v>4.8</v>
      </c>
      <c r="F245" s="2">
        <v>94.03</v>
      </c>
      <c r="G245" t="s">
        <v>302</v>
      </c>
      <c r="H245" t="s">
        <v>14</v>
      </c>
      <c r="I245" t="s">
        <v>14</v>
      </c>
    </row>
    <row r="246" spans="1:9">
      <c r="A246" t="s">
        <v>345</v>
      </c>
      <c r="B246" t="s">
        <v>301</v>
      </c>
      <c r="C246" t="s">
        <v>181</v>
      </c>
      <c r="D246" s="1">
        <v>19.6</v>
      </c>
      <c r="E246" s="2">
        <v>4.6</v>
      </c>
      <c r="F246" s="2">
        <v>90.16</v>
      </c>
      <c r="G246" t="s">
        <v>302</v>
      </c>
      <c r="H246" t="s">
        <v>14</v>
      </c>
      <c r="I246" t="s">
        <v>14</v>
      </c>
    </row>
    <row r="247" spans="1:9">
      <c r="A247" t="s">
        <v>346</v>
      </c>
      <c r="B247" t="s">
        <v>301</v>
      </c>
      <c r="C247" t="s">
        <v>347</v>
      </c>
      <c r="D247" s="1">
        <v>19.54</v>
      </c>
      <c r="E247" s="2">
        <v>9.05</v>
      </c>
      <c r="F247" s="2">
        <v>176.84</v>
      </c>
      <c r="G247" t="s">
        <v>302</v>
      </c>
      <c r="H247" t="s">
        <v>14</v>
      </c>
      <c r="I247" t="s">
        <v>14</v>
      </c>
    </row>
    <row r="248" spans="1:9">
      <c r="A248" t="s">
        <v>348</v>
      </c>
      <c r="B248" t="s">
        <v>301</v>
      </c>
      <c r="C248" t="s">
        <v>224</v>
      </c>
      <c r="D248" s="1">
        <v>19.44</v>
      </c>
      <c r="E248" s="2">
        <v>4.2</v>
      </c>
      <c r="F248" s="2">
        <v>81.65</v>
      </c>
      <c r="G248" t="s">
        <v>302</v>
      </c>
      <c r="H248" t="s">
        <v>14</v>
      </c>
      <c r="I248" t="s">
        <v>14</v>
      </c>
    </row>
    <row r="249" spans="1:9">
      <c r="A249" t="s">
        <v>349</v>
      </c>
      <c r="B249" t="s">
        <v>301</v>
      </c>
      <c r="C249" t="s">
        <v>195</v>
      </c>
      <c r="D249" s="1">
        <v>19.48</v>
      </c>
      <c r="E249" s="2">
        <v>5.6</v>
      </c>
      <c r="F249" s="2">
        <v>109.09</v>
      </c>
      <c r="G249" t="s">
        <v>302</v>
      </c>
      <c r="H249" t="s">
        <v>14</v>
      </c>
      <c r="I249" t="s">
        <v>14</v>
      </c>
    </row>
    <row r="250" spans="1:9">
      <c r="A250" t="s">
        <v>350</v>
      </c>
      <c r="B250" t="s">
        <v>301</v>
      </c>
      <c r="C250" t="s">
        <v>181</v>
      </c>
      <c r="D250" s="1">
        <v>19.42</v>
      </c>
      <c r="E250" s="2">
        <v>4.6</v>
      </c>
      <c r="F250" s="2">
        <v>89.33</v>
      </c>
      <c r="G250" t="s">
        <v>302</v>
      </c>
      <c r="H250" t="s">
        <v>14</v>
      </c>
      <c r="I250" t="s">
        <v>14</v>
      </c>
    </row>
    <row r="251" spans="1:9">
      <c r="A251" t="s">
        <v>351</v>
      </c>
      <c r="B251" t="s">
        <v>352</v>
      </c>
      <c r="C251" t="s">
        <v>242</v>
      </c>
      <c r="D251" s="1">
        <v>25.38</v>
      </c>
      <c r="E251" s="2">
        <v>5.1</v>
      </c>
      <c r="F251" s="2">
        <v>129.44</v>
      </c>
      <c r="G251" t="s">
        <v>353</v>
      </c>
      <c r="H251" t="s">
        <v>14</v>
      </c>
      <c r="I251" t="s">
        <v>14</v>
      </c>
    </row>
    <row r="252" spans="1:9">
      <c r="A252" t="s">
        <v>354</v>
      </c>
      <c r="B252" t="s">
        <v>352</v>
      </c>
      <c r="C252" t="s">
        <v>139</v>
      </c>
      <c r="D252" s="1">
        <v>25.44</v>
      </c>
      <c r="E252" s="2">
        <v>5.1</v>
      </c>
      <c r="F252" s="2">
        <v>129.74</v>
      </c>
      <c r="G252" t="s">
        <v>353</v>
      </c>
      <c r="H252" t="s">
        <v>14</v>
      </c>
      <c r="I252" t="s">
        <v>14</v>
      </c>
    </row>
    <row r="253" spans="1:9">
      <c r="A253" t="s">
        <v>355</v>
      </c>
      <c r="B253" t="s">
        <v>352</v>
      </c>
      <c r="C253" t="s">
        <v>157</v>
      </c>
      <c r="D253" s="1">
        <v>25.32</v>
      </c>
      <c r="E253" s="2">
        <v>5.1</v>
      </c>
      <c r="F253" s="2">
        <v>129.13</v>
      </c>
      <c r="G253" t="s">
        <v>353</v>
      </c>
      <c r="H253" t="s">
        <v>14</v>
      </c>
      <c r="I253" t="s">
        <v>14</v>
      </c>
    </row>
    <row r="254" spans="1:9">
      <c r="A254" t="s">
        <v>356</v>
      </c>
      <c r="B254" t="s">
        <v>352</v>
      </c>
      <c r="C254" t="s">
        <v>139</v>
      </c>
      <c r="D254" s="1">
        <v>25.34</v>
      </c>
      <c r="E254" s="2">
        <v>5.1</v>
      </c>
      <c r="F254" s="2">
        <v>129.23</v>
      </c>
      <c r="G254" t="s">
        <v>353</v>
      </c>
      <c r="H254" t="s">
        <v>14</v>
      </c>
      <c r="I254" t="s">
        <v>14</v>
      </c>
    </row>
    <row r="255" spans="1:9">
      <c r="A255" t="s">
        <v>357</v>
      </c>
      <c r="B255" t="s">
        <v>352</v>
      </c>
      <c r="C255" t="s">
        <v>142</v>
      </c>
      <c r="D255" s="1">
        <v>25.35</v>
      </c>
      <c r="E255" s="2">
        <v>6.35</v>
      </c>
      <c r="F255" s="2">
        <v>160.97</v>
      </c>
      <c r="G255" t="s">
        <v>353</v>
      </c>
      <c r="H255" t="s">
        <v>14</v>
      </c>
      <c r="I255" t="s">
        <v>14</v>
      </c>
    </row>
    <row r="256" spans="1:9">
      <c r="A256" t="s">
        <v>358</v>
      </c>
      <c r="B256" t="s">
        <v>352</v>
      </c>
      <c r="C256" t="s">
        <v>139</v>
      </c>
      <c r="D256" s="1">
        <v>25.33</v>
      </c>
      <c r="E256" s="2">
        <v>5.1</v>
      </c>
      <c r="F256" s="2">
        <v>129.18</v>
      </c>
      <c r="G256" t="s">
        <v>353</v>
      </c>
      <c r="H256" t="s">
        <v>14</v>
      </c>
      <c r="I256" t="s">
        <v>14</v>
      </c>
    </row>
    <row r="257" spans="1:9">
      <c r="A257" t="s">
        <v>359</v>
      </c>
      <c r="B257" t="s">
        <v>352</v>
      </c>
      <c r="C257" t="s">
        <v>145</v>
      </c>
      <c r="D257" s="1">
        <v>25.33</v>
      </c>
      <c r="E257" s="2">
        <v>4.2</v>
      </c>
      <c r="F257" s="2">
        <v>106.39</v>
      </c>
      <c r="G257" t="s">
        <v>353</v>
      </c>
      <c r="H257" t="s">
        <v>14</v>
      </c>
      <c r="I257" t="s">
        <v>14</v>
      </c>
    </row>
    <row r="258" spans="1:9">
      <c r="A258" t="s">
        <v>360</v>
      </c>
      <c r="B258" t="s">
        <v>352</v>
      </c>
      <c r="C258" t="s">
        <v>244</v>
      </c>
      <c r="D258" s="1">
        <v>25.29</v>
      </c>
      <c r="E258" s="2">
        <v>4.05</v>
      </c>
      <c r="F258" s="2">
        <v>102.42</v>
      </c>
      <c r="G258" t="s">
        <v>353</v>
      </c>
      <c r="H258" t="s">
        <v>14</v>
      </c>
      <c r="I258" t="s">
        <v>14</v>
      </c>
    </row>
    <row r="259" spans="1:9">
      <c r="A259" t="s">
        <v>361</v>
      </c>
      <c r="B259" t="s">
        <v>352</v>
      </c>
      <c r="C259" t="s">
        <v>139</v>
      </c>
      <c r="D259" s="1">
        <v>25.36</v>
      </c>
      <c r="E259" s="2">
        <v>5.1</v>
      </c>
      <c r="F259" s="2">
        <v>129.34</v>
      </c>
      <c r="G259" t="s">
        <v>353</v>
      </c>
      <c r="H259" t="s">
        <v>14</v>
      </c>
      <c r="I259" t="s">
        <v>14</v>
      </c>
    </row>
    <row r="260" spans="1:9">
      <c r="A260" t="s">
        <v>362</v>
      </c>
      <c r="B260" t="s">
        <v>352</v>
      </c>
      <c r="C260" t="s">
        <v>139</v>
      </c>
      <c r="D260" s="1">
        <v>25.42</v>
      </c>
      <c r="E260" s="2">
        <v>5.1</v>
      </c>
      <c r="F260" s="2">
        <v>129.64</v>
      </c>
      <c r="G260" t="s">
        <v>353</v>
      </c>
      <c r="H260" t="s">
        <v>14</v>
      </c>
      <c r="I260" t="s">
        <v>14</v>
      </c>
    </row>
    <row r="261" spans="1:9">
      <c r="A261" t="s">
        <v>363</v>
      </c>
      <c r="B261" t="s">
        <v>352</v>
      </c>
      <c r="C261" t="s">
        <v>157</v>
      </c>
      <c r="D261" s="1">
        <v>25.27</v>
      </c>
      <c r="E261" s="2">
        <v>5.1</v>
      </c>
      <c r="F261" s="2">
        <v>128.88</v>
      </c>
      <c r="G261" t="s">
        <v>353</v>
      </c>
      <c r="H261" t="s">
        <v>14</v>
      </c>
      <c r="I261" t="s">
        <v>14</v>
      </c>
    </row>
    <row r="262" spans="1:9">
      <c r="A262" t="s">
        <v>364</v>
      </c>
      <c r="B262" t="s">
        <v>352</v>
      </c>
      <c r="C262" t="s">
        <v>150</v>
      </c>
      <c r="D262" s="1">
        <v>25.26</v>
      </c>
      <c r="E262" s="2">
        <v>4.2</v>
      </c>
      <c r="F262" s="2">
        <v>106.09</v>
      </c>
      <c r="G262" t="s">
        <v>353</v>
      </c>
      <c r="H262" t="s">
        <v>14</v>
      </c>
      <c r="I262" t="s">
        <v>14</v>
      </c>
    </row>
    <row r="263" spans="1:9">
      <c r="A263" t="s">
        <v>365</v>
      </c>
      <c r="B263" t="s">
        <v>352</v>
      </c>
      <c r="C263" t="s">
        <v>139</v>
      </c>
      <c r="D263" s="1">
        <v>25.29</v>
      </c>
      <c r="E263" s="2">
        <v>5.1</v>
      </c>
      <c r="F263" s="2">
        <v>128.98</v>
      </c>
      <c r="G263" t="s">
        <v>353</v>
      </c>
      <c r="H263" t="s">
        <v>14</v>
      </c>
      <c r="I263" t="s">
        <v>14</v>
      </c>
    </row>
    <row r="264" spans="1:9">
      <c r="A264" t="s">
        <v>366</v>
      </c>
      <c r="B264" t="s">
        <v>352</v>
      </c>
      <c r="C264" t="s">
        <v>139</v>
      </c>
      <c r="D264" s="1">
        <v>25.3</v>
      </c>
      <c r="E264" s="2">
        <v>5.1</v>
      </c>
      <c r="F264" s="2">
        <v>129.03</v>
      </c>
      <c r="G264" t="s">
        <v>353</v>
      </c>
      <c r="H264" t="s">
        <v>14</v>
      </c>
      <c r="I264" t="s">
        <v>14</v>
      </c>
    </row>
    <row r="265" spans="1:9">
      <c r="A265" t="s">
        <v>367</v>
      </c>
      <c r="B265" t="s">
        <v>352</v>
      </c>
      <c r="C265" t="s">
        <v>157</v>
      </c>
      <c r="D265" s="1">
        <v>25.26</v>
      </c>
      <c r="E265" s="2">
        <v>5.1</v>
      </c>
      <c r="F265" s="2">
        <v>128.83</v>
      </c>
      <c r="G265" t="s">
        <v>353</v>
      </c>
      <c r="H265" t="s">
        <v>14</v>
      </c>
      <c r="I265" t="s">
        <v>14</v>
      </c>
    </row>
    <row r="266" spans="1:9">
      <c r="A266" t="s">
        <v>368</v>
      </c>
      <c r="B266" t="s">
        <v>352</v>
      </c>
      <c r="C266" t="s">
        <v>145</v>
      </c>
      <c r="D266" s="1">
        <v>25.33</v>
      </c>
      <c r="E266" s="2">
        <v>4.2</v>
      </c>
      <c r="F266" s="2">
        <v>106.39</v>
      </c>
      <c r="G266" t="s">
        <v>353</v>
      </c>
      <c r="H266" t="s">
        <v>14</v>
      </c>
      <c r="I266" t="s">
        <v>14</v>
      </c>
    </row>
    <row r="267" spans="1:9">
      <c r="A267" t="s">
        <v>369</v>
      </c>
      <c r="B267" t="s">
        <v>352</v>
      </c>
      <c r="C267" t="s">
        <v>142</v>
      </c>
      <c r="D267" s="1">
        <v>25.28</v>
      </c>
      <c r="E267" s="2">
        <v>6.35</v>
      </c>
      <c r="F267" s="2">
        <v>160.53</v>
      </c>
      <c r="G267" t="s">
        <v>353</v>
      </c>
      <c r="H267" t="s">
        <v>14</v>
      </c>
      <c r="I267" t="s">
        <v>14</v>
      </c>
    </row>
    <row r="268" spans="1:9">
      <c r="A268" t="s">
        <v>370</v>
      </c>
      <c r="B268" t="s">
        <v>352</v>
      </c>
      <c r="C268" t="s">
        <v>145</v>
      </c>
      <c r="D268" s="1">
        <v>25.29</v>
      </c>
      <c r="E268" s="2">
        <v>4.2</v>
      </c>
      <c r="F268" s="2">
        <v>106.22</v>
      </c>
      <c r="G268" t="s">
        <v>353</v>
      </c>
      <c r="H268" t="s">
        <v>14</v>
      </c>
      <c r="I268" t="s">
        <v>14</v>
      </c>
    </row>
    <row r="269" spans="1:9">
      <c r="A269" t="s">
        <v>371</v>
      </c>
      <c r="B269" t="s">
        <v>352</v>
      </c>
      <c r="C269" t="s">
        <v>139</v>
      </c>
      <c r="D269" s="1">
        <v>25.33</v>
      </c>
      <c r="E269" s="2">
        <v>5.1</v>
      </c>
      <c r="F269" s="2">
        <v>129.18</v>
      </c>
      <c r="G269" t="s">
        <v>353</v>
      </c>
      <c r="H269" t="s">
        <v>14</v>
      </c>
      <c r="I269" t="s">
        <v>14</v>
      </c>
    </row>
    <row r="270" spans="1:9">
      <c r="A270" t="s">
        <v>372</v>
      </c>
      <c r="B270" t="s">
        <v>352</v>
      </c>
      <c r="C270" t="s">
        <v>157</v>
      </c>
      <c r="D270" s="1">
        <v>25.3</v>
      </c>
      <c r="E270" s="2">
        <v>5.1</v>
      </c>
      <c r="F270" s="2">
        <v>129.03</v>
      </c>
      <c r="G270" t="s">
        <v>353</v>
      </c>
      <c r="H270" t="s">
        <v>14</v>
      </c>
      <c r="I270" t="s">
        <v>14</v>
      </c>
    </row>
    <row r="271" spans="1:9">
      <c r="A271" t="s">
        <v>373</v>
      </c>
      <c r="B271" t="s">
        <v>352</v>
      </c>
      <c r="C271" t="s">
        <v>139</v>
      </c>
      <c r="D271" s="1">
        <v>25.28</v>
      </c>
      <c r="E271" s="2">
        <v>5.1</v>
      </c>
      <c r="F271" s="2">
        <v>128.93</v>
      </c>
      <c r="G271" t="s">
        <v>353</v>
      </c>
      <c r="H271" t="s">
        <v>14</v>
      </c>
      <c r="I271" t="s">
        <v>14</v>
      </c>
    </row>
    <row r="272" spans="1:9">
      <c r="A272" t="s">
        <v>374</v>
      </c>
      <c r="B272" t="s">
        <v>352</v>
      </c>
      <c r="C272" t="s">
        <v>145</v>
      </c>
      <c r="D272" s="1">
        <v>25.32</v>
      </c>
      <c r="E272" s="2">
        <v>4.2</v>
      </c>
      <c r="F272" s="2">
        <v>106.34</v>
      </c>
      <c r="G272" t="s">
        <v>353</v>
      </c>
      <c r="H272" t="s">
        <v>14</v>
      </c>
      <c r="I272" t="s">
        <v>14</v>
      </c>
    </row>
    <row r="273" spans="1:9">
      <c r="A273" t="s">
        <v>375</v>
      </c>
      <c r="B273" t="s">
        <v>352</v>
      </c>
      <c r="C273" t="s">
        <v>153</v>
      </c>
      <c r="D273" s="1">
        <v>25.35</v>
      </c>
      <c r="E273" s="2">
        <v>6.65</v>
      </c>
      <c r="F273" s="2">
        <v>168.58</v>
      </c>
      <c r="G273" t="s">
        <v>353</v>
      </c>
      <c r="H273" t="s">
        <v>14</v>
      </c>
      <c r="I273" t="s">
        <v>14</v>
      </c>
    </row>
    <row r="274" spans="1:9">
      <c r="A274" t="s">
        <v>376</v>
      </c>
      <c r="B274" t="s">
        <v>352</v>
      </c>
      <c r="C274" t="s">
        <v>150</v>
      </c>
      <c r="D274" s="1">
        <v>25.4</v>
      </c>
      <c r="E274" s="2">
        <v>4.2</v>
      </c>
      <c r="F274" s="2">
        <v>106.68</v>
      </c>
      <c r="G274" t="s">
        <v>353</v>
      </c>
      <c r="H274" t="s">
        <v>14</v>
      </c>
      <c r="I274" t="s">
        <v>14</v>
      </c>
    </row>
    <row r="275" spans="1:9">
      <c r="A275" t="s">
        <v>377</v>
      </c>
      <c r="B275" t="s">
        <v>352</v>
      </c>
      <c r="C275" t="s">
        <v>153</v>
      </c>
      <c r="D275" s="1">
        <v>1</v>
      </c>
      <c r="E275" s="2">
        <v>25</v>
      </c>
      <c r="F275" s="2">
        <v>25</v>
      </c>
      <c r="G275" t="s">
        <v>353</v>
      </c>
      <c r="H275" t="s">
        <v>14</v>
      </c>
      <c r="I275" t="s">
        <v>14</v>
      </c>
    </row>
    <row r="276" spans="1:9">
      <c r="A276" t="s">
        <v>378</v>
      </c>
      <c r="B276" t="s">
        <v>352</v>
      </c>
      <c r="C276" t="s">
        <v>150</v>
      </c>
      <c r="D276" s="1">
        <v>25.04</v>
      </c>
      <c r="E276" s="2">
        <v>4.2</v>
      </c>
      <c r="F276" s="2">
        <v>105.17</v>
      </c>
      <c r="G276" t="s">
        <v>353</v>
      </c>
      <c r="H276" t="s">
        <v>14</v>
      </c>
      <c r="I276" t="s">
        <v>14</v>
      </c>
    </row>
    <row r="277" spans="1:9">
      <c r="A277" t="s">
        <v>379</v>
      </c>
      <c r="B277" t="s">
        <v>352</v>
      </c>
      <c r="C277" t="s">
        <v>139</v>
      </c>
      <c r="D277" s="1">
        <v>25.3</v>
      </c>
      <c r="E277" s="2">
        <v>5.1</v>
      </c>
      <c r="F277" s="2">
        <v>129.03</v>
      </c>
      <c r="G277" t="s">
        <v>353</v>
      </c>
      <c r="H277" t="s">
        <v>14</v>
      </c>
      <c r="I277" t="s">
        <v>14</v>
      </c>
    </row>
    <row r="278" spans="1:9">
      <c r="A278" t="s">
        <v>380</v>
      </c>
      <c r="B278" t="s">
        <v>352</v>
      </c>
      <c r="C278" t="s">
        <v>157</v>
      </c>
      <c r="D278" s="1">
        <v>25.31</v>
      </c>
      <c r="E278" s="2">
        <v>5.1</v>
      </c>
      <c r="F278" s="2">
        <v>129.08</v>
      </c>
      <c r="G278" t="s">
        <v>353</v>
      </c>
      <c r="H278" t="s">
        <v>14</v>
      </c>
      <c r="I278" t="s">
        <v>14</v>
      </c>
    </row>
    <row r="279" spans="1:9">
      <c r="A279" t="s">
        <v>381</v>
      </c>
      <c r="B279" t="s">
        <v>352</v>
      </c>
      <c r="C279" t="s">
        <v>150</v>
      </c>
      <c r="D279" s="1">
        <v>25.25</v>
      </c>
      <c r="E279" s="2">
        <v>4.2</v>
      </c>
      <c r="F279" s="2">
        <v>106.05</v>
      </c>
      <c r="G279" t="s">
        <v>353</v>
      </c>
      <c r="H279" t="s">
        <v>14</v>
      </c>
      <c r="I279" t="s">
        <v>14</v>
      </c>
    </row>
    <row r="280" spans="1:9">
      <c r="A280" t="s">
        <v>382</v>
      </c>
      <c r="B280" t="s">
        <v>352</v>
      </c>
      <c r="C280" t="s">
        <v>157</v>
      </c>
      <c r="D280" s="1">
        <v>25.32</v>
      </c>
      <c r="E280" s="2">
        <v>5.1</v>
      </c>
      <c r="F280" s="2">
        <v>129.13</v>
      </c>
      <c r="G280" t="s">
        <v>353</v>
      </c>
      <c r="H280" t="s">
        <v>14</v>
      </c>
      <c r="I280" t="s">
        <v>14</v>
      </c>
    </row>
    <row r="281" spans="1:9">
      <c r="A281" t="s">
        <v>383</v>
      </c>
      <c r="B281" t="s">
        <v>352</v>
      </c>
      <c r="C281" t="s">
        <v>142</v>
      </c>
      <c r="D281" s="1">
        <v>25.36</v>
      </c>
      <c r="E281" s="2">
        <v>6.35</v>
      </c>
      <c r="F281" s="2">
        <v>161.04</v>
      </c>
      <c r="G281" t="s">
        <v>353</v>
      </c>
      <c r="H281" t="s">
        <v>14</v>
      </c>
      <c r="I281" t="s">
        <v>14</v>
      </c>
    </row>
    <row r="282" spans="1:9">
      <c r="A282" t="s">
        <v>384</v>
      </c>
      <c r="B282" t="s">
        <v>352</v>
      </c>
      <c r="C282" t="s">
        <v>145</v>
      </c>
      <c r="D282" s="1">
        <v>25.32</v>
      </c>
      <c r="E282" s="2">
        <v>4.2</v>
      </c>
      <c r="F282" s="2">
        <v>106.34</v>
      </c>
      <c r="G282" t="s">
        <v>353</v>
      </c>
      <c r="H282" t="s">
        <v>14</v>
      </c>
      <c r="I282" t="s">
        <v>14</v>
      </c>
    </row>
    <row r="283" spans="1:9">
      <c r="A283" t="s">
        <v>385</v>
      </c>
      <c r="B283" t="s">
        <v>352</v>
      </c>
      <c r="C283" t="s">
        <v>253</v>
      </c>
      <c r="D283" s="1">
        <v>25.21</v>
      </c>
      <c r="E283" s="2">
        <v>4.2</v>
      </c>
      <c r="F283" s="2">
        <v>105.88</v>
      </c>
      <c r="G283" t="s">
        <v>353</v>
      </c>
      <c r="H283" t="s">
        <v>14</v>
      </c>
      <c r="I283" t="s">
        <v>14</v>
      </c>
    </row>
    <row r="284" spans="1:9">
      <c r="A284" t="s">
        <v>386</v>
      </c>
      <c r="B284" t="s">
        <v>352</v>
      </c>
      <c r="C284" t="s">
        <v>145</v>
      </c>
      <c r="D284" s="1">
        <v>25.06</v>
      </c>
      <c r="E284" s="2">
        <v>4.2</v>
      </c>
      <c r="F284" s="2">
        <v>105.25</v>
      </c>
      <c r="G284" t="s">
        <v>353</v>
      </c>
      <c r="H284" t="s">
        <v>14</v>
      </c>
      <c r="I284" t="s">
        <v>14</v>
      </c>
    </row>
    <row r="285" spans="1:9">
      <c r="A285" t="s">
        <v>387</v>
      </c>
      <c r="B285" t="s">
        <v>352</v>
      </c>
      <c r="C285" t="s">
        <v>270</v>
      </c>
      <c r="D285" s="1">
        <v>25.21</v>
      </c>
      <c r="E285" s="2">
        <v>9.2</v>
      </c>
      <c r="F285" s="2">
        <v>231.93</v>
      </c>
      <c r="G285" t="s">
        <v>353</v>
      </c>
      <c r="H285" t="s">
        <v>14</v>
      </c>
      <c r="I285" t="s">
        <v>14</v>
      </c>
    </row>
    <row r="286" spans="1:9">
      <c r="A286" t="s">
        <v>388</v>
      </c>
      <c r="B286" t="s">
        <v>352</v>
      </c>
      <c r="C286" t="s">
        <v>139</v>
      </c>
      <c r="D286" s="1">
        <v>25.41</v>
      </c>
      <c r="E286" s="2">
        <v>5.1</v>
      </c>
      <c r="F286" s="2">
        <v>129.59</v>
      </c>
      <c r="G286" t="s">
        <v>353</v>
      </c>
      <c r="H286" t="s">
        <v>14</v>
      </c>
      <c r="I286" t="s">
        <v>14</v>
      </c>
    </row>
    <row r="287" spans="1:9">
      <c r="A287" t="s">
        <v>389</v>
      </c>
      <c r="B287" t="s">
        <v>352</v>
      </c>
      <c r="C287" t="s">
        <v>139</v>
      </c>
      <c r="D287" s="1">
        <v>25.28</v>
      </c>
      <c r="E287" s="2">
        <v>5.1</v>
      </c>
      <c r="F287" s="2">
        <v>128.93</v>
      </c>
      <c r="G287" t="s">
        <v>353</v>
      </c>
      <c r="H287" t="s">
        <v>14</v>
      </c>
      <c r="I287" t="s">
        <v>14</v>
      </c>
    </row>
    <row r="288" spans="1:9">
      <c r="A288" t="s">
        <v>390</v>
      </c>
      <c r="B288" t="s">
        <v>352</v>
      </c>
      <c r="C288" t="s">
        <v>145</v>
      </c>
      <c r="D288" s="1">
        <v>25.25</v>
      </c>
      <c r="E288" s="2">
        <v>4.2</v>
      </c>
      <c r="F288" s="2">
        <v>106.05</v>
      </c>
      <c r="G288" t="s">
        <v>353</v>
      </c>
      <c r="H288" t="s">
        <v>14</v>
      </c>
      <c r="I288" t="s">
        <v>14</v>
      </c>
    </row>
    <row r="289" spans="1:9">
      <c r="A289" t="s">
        <v>391</v>
      </c>
      <c r="B289" t="s">
        <v>352</v>
      </c>
      <c r="C289" t="s">
        <v>139</v>
      </c>
      <c r="D289" s="1">
        <v>25.37</v>
      </c>
      <c r="E289" s="2">
        <v>5.1</v>
      </c>
      <c r="F289" s="2">
        <v>129.39</v>
      </c>
      <c r="G289" t="s">
        <v>353</v>
      </c>
      <c r="H289" t="s">
        <v>14</v>
      </c>
      <c r="I289" t="s">
        <v>14</v>
      </c>
    </row>
    <row r="290" spans="1:9">
      <c r="A290" t="s">
        <v>392</v>
      </c>
      <c r="B290" t="s">
        <v>352</v>
      </c>
      <c r="C290" t="s">
        <v>145</v>
      </c>
      <c r="D290" s="1">
        <v>25.34</v>
      </c>
      <c r="E290" s="2">
        <v>4.2</v>
      </c>
      <c r="F290" s="2">
        <v>106.43</v>
      </c>
      <c r="G290" t="s">
        <v>353</v>
      </c>
      <c r="H290" t="s">
        <v>14</v>
      </c>
      <c r="I290" t="s">
        <v>14</v>
      </c>
    </row>
    <row r="291" spans="1:9">
      <c r="A291" t="s">
        <v>393</v>
      </c>
      <c r="B291" t="s">
        <v>352</v>
      </c>
      <c r="C291" t="s">
        <v>262</v>
      </c>
      <c r="D291" s="1">
        <v>25.45</v>
      </c>
      <c r="E291" s="2">
        <v>6.05</v>
      </c>
      <c r="F291" s="2">
        <v>153.97</v>
      </c>
      <c r="G291" t="s">
        <v>353</v>
      </c>
      <c r="H291" t="s">
        <v>14</v>
      </c>
      <c r="I291" t="s">
        <v>14</v>
      </c>
    </row>
    <row r="292" spans="1:9">
      <c r="A292" t="s">
        <v>394</v>
      </c>
      <c r="B292" t="s">
        <v>395</v>
      </c>
      <c r="C292" t="s">
        <v>396</v>
      </c>
      <c r="D292" s="1">
        <v>18.85</v>
      </c>
      <c r="E292" s="2">
        <v>5.1</v>
      </c>
      <c r="F292" s="2">
        <v>96.14</v>
      </c>
      <c r="G292" t="s">
        <v>397</v>
      </c>
      <c r="H292" t="s">
        <v>14</v>
      </c>
      <c r="I292" t="s">
        <v>14</v>
      </c>
    </row>
    <row r="293" spans="1:9">
      <c r="A293" t="s">
        <v>398</v>
      </c>
      <c r="B293" t="s">
        <v>395</v>
      </c>
      <c r="C293" t="s">
        <v>399</v>
      </c>
      <c r="D293" s="1">
        <v>19.14</v>
      </c>
      <c r="E293" s="2">
        <v>4.6</v>
      </c>
      <c r="F293" s="2">
        <v>88.04</v>
      </c>
      <c r="G293" t="s">
        <v>397</v>
      </c>
      <c r="H293" t="s">
        <v>14</v>
      </c>
      <c r="I293" t="s">
        <v>14</v>
      </c>
    </row>
    <row r="294" spans="1:9">
      <c r="A294" t="s">
        <v>400</v>
      </c>
      <c r="B294" t="s">
        <v>395</v>
      </c>
      <c r="C294" t="s">
        <v>401</v>
      </c>
      <c r="D294" s="1">
        <v>21.49</v>
      </c>
      <c r="E294" s="2">
        <v>3.85</v>
      </c>
      <c r="F294" s="2">
        <v>82.74</v>
      </c>
      <c r="G294" t="s">
        <v>397</v>
      </c>
      <c r="H294" t="s">
        <v>14</v>
      </c>
      <c r="I294" t="s">
        <v>14</v>
      </c>
    </row>
    <row r="295" spans="1:9">
      <c r="A295" t="s">
        <v>402</v>
      </c>
      <c r="B295" t="s">
        <v>395</v>
      </c>
      <c r="C295" t="s">
        <v>403</v>
      </c>
      <c r="D295" s="1">
        <v>21.55</v>
      </c>
      <c r="E295" s="2">
        <v>3.85</v>
      </c>
      <c r="F295" s="2">
        <v>82.97</v>
      </c>
      <c r="G295" t="s">
        <v>397</v>
      </c>
      <c r="H295" t="s">
        <v>14</v>
      </c>
      <c r="I295" t="s">
        <v>14</v>
      </c>
    </row>
    <row r="296" spans="1:9">
      <c r="A296" t="s">
        <v>404</v>
      </c>
      <c r="B296" t="s">
        <v>395</v>
      </c>
      <c r="C296" t="s">
        <v>401</v>
      </c>
      <c r="D296" s="1">
        <v>21.6</v>
      </c>
      <c r="E296" s="2">
        <v>3.85</v>
      </c>
      <c r="F296" s="2">
        <v>83.16</v>
      </c>
      <c r="G296" t="s">
        <v>397</v>
      </c>
      <c r="H296" t="s">
        <v>14</v>
      </c>
      <c r="I296" t="s">
        <v>14</v>
      </c>
    </row>
    <row r="297" spans="1:9">
      <c r="A297" t="s">
        <v>405</v>
      </c>
      <c r="B297" t="s">
        <v>395</v>
      </c>
      <c r="C297" t="s">
        <v>406</v>
      </c>
      <c r="D297" s="1">
        <v>21.53</v>
      </c>
      <c r="E297" s="2">
        <v>4.2</v>
      </c>
      <c r="F297" s="2">
        <v>90.43</v>
      </c>
      <c r="G297" t="s">
        <v>397</v>
      </c>
      <c r="H297" t="s">
        <v>14</v>
      </c>
      <c r="I297" t="s">
        <v>14</v>
      </c>
    </row>
    <row r="298" spans="1:9">
      <c r="A298" t="s">
        <v>407</v>
      </c>
      <c r="B298" t="s">
        <v>395</v>
      </c>
      <c r="C298" t="s">
        <v>401</v>
      </c>
      <c r="D298" s="1">
        <v>21.59</v>
      </c>
      <c r="E298" s="2">
        <v>3.85</v>
      </c>
      <c r="F298" s="2">
        <v>83.12</v>
      </c>
      <c r="G298" t="s">
        <v>397</v>
      </c>
      <c r="H298" t="s">
        <v>14</v>
      </c>
      <c r="I298" t="s">
        <v>14</v>
      </c>
    </row>
    <row r="299" spans="1:9">
      <c r="A299" t="s">
        <v>408</v>
      </c>
      <c r="B299" t="s">
        <v>395</v>
      </c>
      <c r="C299" t="s">
        <v>401</v>
      </c>
      <c r="D299" s="1">
        <v>21.62</v>
      </c>
      <c r="E299" s="2">
        <v>3.85</v>
      </c>
      <c r="F299" s="2">
        <v>83.24</v>
      </c>
      <c r="G299" t="s">
        <v>397</v>
      </c>
      <c r="H299" t="s">
        <v>14</v>
      </c>
      <c r="I299" t="s">
        <v>14</v>
      </c>
    </row>
    <row r="300" spans="1:9">
      <c r="A300" t="s">
        <v>409</v>
      </c>
      <c r="B300" t="s">
        <v>395</v>
      </c>
      <c r="C300" t="s">
        <v>401</v>
      </c>
      <c r="D300" s="1">
        <v>21.54</v>
      </c>
      <c r="E300" s="2">
        <v>3.85</v>
      </c>
      <c r="F300" s="2">
        <v>82.93</v>
      </c>
      <c r="G300" t="s">
        <v>397</v>
      </c>
      <c r="H300" t="s">
        <v>14</v>
      </c>
      <c r="I300" t="s">
        <v>14</v>
      </c>
    </row>
    <row r="301" spans="1:9">
      <c r="A301" t="s">
        <v>410</v>
      </c>
      <c r="B301" t="s">
        <v>395</v>
      </c>
      <c r="C301" t="s">
        <v>411</v>
      </c>
      <c r="D301" s="1">
        <v>21.58</v>
      </c>
      <c r="E301" s="2">
        <v>4.2</v>
      </c>
      <c r="F301" s="2">
        <v>90.64</v>
      </c>
      <c r="G301" t="s">
        <v>397</v>
      </c>
      <c r="H301" t="s">
        <v>14</v>
      </c>
      <c r="I301" t="s">
        <v>14</v>
      </c>
    </row>
    <row r="302" spans="1:9">
      <c r="A302" t="s">
        <v>412</v>
      </c>
      <c r="B302" t="s">
        <v>395</v>
      </c>
      <c r="C302" t="s">
        <v>411</v>
      </c>
      <c r="D302" s="1">
        <v>21.47</v>
      </c>
      <c r="E302" s="2">
        <v>4.2</v>
      </c>
      <c r="F302" s="2">
        <v>90.17</v>
      </c>
      <c r="G302" t="s">
        <v>397</v>
      </c>
      <c r="H302" t="s">
        <v>14</v>
      </c>
      <c r="I302" t="s">
        <v>14</v>
      </c>
    </row>
    <row r="303" spans="1:9">
      <c r="A303" t="s">
        <v>413</v>
      </c>
      <c r="B303" t="s">
        <v>395</v>
      </c>
      <c r="C303" t="s">
        <v>411</v>
      </c>
      <c r="D303" s="1">
        <v>21.51</v>
      </c>
      <c r="E303" s="2">
        <v>4.2</v>
      </c>
      <c r="F303" s="2">
        <v>90.34</v>
      </c>
      <c r="G303" t="s">
        <v>397</v>
      </c>
      <c r="H303" t="s">
        <v>14</v>
      </c>
      <c r="I303" t="s">
        <v>14</v>
      </c>
    </row>
    <row r="304" spans="1:9">
      <c r="A304" t="s">
        <v>414</v>
      </c>
      <c r="B304" t="s">
        <v>395</v>
      </c>
      <c r="C304" t="s">
        <v>415</v>
      </c>
      <c r="D304" s="1">
        <v>21.55</v>
      </c>
      <c r="E304" s="2">
        <v>3.85</v>
      </c>
      <c r="F304" s="2">
        <v>82.97</v>
      </c>
      <c r="G304" t="s">
        <v>397</v>
      </c>
      <c r="H304" t="s">
        <v>14</v>
      </c>
      <c r="I304" t="s">
        <v>14</v>
      </c>
    </row>
    <row r="305" spans="1:9">
      <c r="A305" t="s">
        <v>416</v>
      </c>
      <c r="B305" t="s">
        <v>395</v>
      </c>
      <c r="C305" t="s">
        <v>411</v>
      </c>
      <c r="D305" s="1">
        <v>21.61</v>
      </c>
      <c r="E305" s="2">
        <v>4.2</v>
      </c>
      <c r="F305" s="2">
        <v>90.76</v>
      </c>
      <c r="G305" t="s">
        <v>397</v>
      </c>
      <c r="H305" t="s">
        <v>14</v>
      </c>
      <c r="I305" t="s">
        <v>14</v>
      </c>
    </row>
    <row r="306" spans="1:9">
      <c r="A306" t="s">
        <v>417</v>
      </c>
      <c r="B306" t="s">
        <v>395</v>
      </c>
      <c r="C306" t="s">
        <v>411</v>
      </c>
      <c r="D306" s="1">
        <v>21.4</v>
      </c>
      <c r="E306" s="2">
        <v>4.2</v>
      </c>
      <c r="F306" s="2">
        <v>89.88</v>
      </c>
      <c r="G306" t="s">
        <v>397</v>
      </c>
      <c r="H306" t="s">
        <v>14</v>
      </c>
      <c r="I306" t="s">
        <v>14</v>
      </c>
    </row>
    <row r="307" spans="1:9">
      <c r="A307" t="s">
        <v>418</v>
      </c>
      <c r="B307" t="s">
        <v>395</v>
      </c>
      <c r="C307" t="s">
        <v>419</v>
      </c>
      <c r="D307" s="1">
        <v>21.54</v>
      </c>
      <c r="E307" s="2">
        <v>4.6</v>
      </c>
      <c r="F307" s="2">
        <v>99.08</v>
      </c>
      <c r="G307" t="s">
        <v>397</v>
      </c>
      <c r="H307" t="s">
        <v>14</v>
      </c>
      <c r="I307" t="s">
        <v>14</v>
      </c>
    </row>
    <row r="308" spans="1:9">
      <c r="A308" t="s">
        <v>420</v>
      </c>
      <c r="B308" t="s">
        <v>395</v>
      </c>
      <c r="C308" t="s">
        <v>401</v>
      </c>
      <c r="D308" s="1">
        <v>21.48</v>
      </c>
      <c r="E308" s="2">
        <v>3.85</v>
      </c>
      <c r="F308" s="2">
        <v>82.7</v>
      </c>
      <c r="G308" t="s">
        <v>397</v>
      </c>
      <c r="H308" t="s">
        <v>14</v>
      </c>
      <c r="I308" t="s">
        <v>14</v>
      </c>
    </row>
    <row r="309" spans="1:9">
      <c r="A309" t="s">
        <v>421</v>
      </c>
      <c r="B309" t="s">
        <v>395</v>
      </c>
      <c r="C309" t="s">
        <v>415</v>
      </c>
      <c r="D309" s="1">
        <v>21.54</v>
      </c>
      <c r="E309" s="2">
        <v>3.85</v>
      </c>
      <c r="F309" s="2">
        <v>82.93</v>
      </c>
      <c r="G309" t="s">
        <v>397</v>
      </c>
      <c r="H309" t="s">
        <v>14</v>
      </c>
      <c r="I309" t="s">
        <v>14</v>
      </c>
    </row>
    <row r="310" spans="1:9">
      <c r="A310" t="s">
        <v>422</v>
      </c>
      <c r="B310" t="s">
        <v>395</v>
      </c>
      <c r="C310" t="s">
        <v>423</v>
      </c>
      <c r="D310" s="1">
        <v>21.56</v>
      </c>
      <c r="E310" s="2">
        <v>3</v>
      </c>
      <c r="F310" s="2">
        <v>64.68</v>
      </c>
      <c r="G310" t="s">
        <v>397</v>
      </c>
      <c r="H310" t="s">
        <v>14</v>
      </c>
      <c r="I310" t="s">
        <v>14</v>
      </c>
    </row>
    <row r="311" spans="1:9">
      <c r="A311" t="s">
        <v>424</v>
      </c>
      <c r="B311" t="s">
        <v>395</v>
      </c>
      <c r="C311" t="s">
        <v>425</v>
      </c>
      <c r="D311" s="1">
        <v>21.53</v>
      </c>
      <c r="E311" s="2">
        <v>3.35</v>
      </c>
      <c r="F311" s="2">
        <v>72.13</v>
      </c>
      <c r="G311" t="s">
        <v>397</v>
      </c>
      <c r="H311" t="s">
        <v>14</v>
      </c>
      <c r="I311" t="s">
        <v>14</v>
      </c>
    </row>
    <row r="312" spans="1:9">
      <c r="A312" t="s">
        <v>426</v>
      </c>
      <c r="B312" t="s">
        <v>395</v>
      </c>
      <c r="C312" t="s">
        <v>411</v>
      </c>
      <c r="D312" s="1">
        <v>21.55</v>
      </c>
      <c r="E312" s="2">
        <v>4.2</v>
      </c>
      <c r="F312" s="2">
        <v>90.51</v>
      </c>
      <c r="G312" t="s">
        <v>397</v>
      </c>
      <c r="H312" t="s">
        <v>14</v>
      </c>
      <c r="I312" t="s">
        <v>14</v>
      </c>
    </row>
    <row r="313" spans="1:9">
      <c r="A313" t="s">
        <v>427</v>
      </c>
      <c r="B313" t="s">
        <v>395</v>
      </c>
      <c r="C313" t="s">
        <v>423</v>
      </c>
      <c r="D313" s="1">
        <v>21.52</v>
      </c>
      <c r="E313" s="2">
        <v>3</v>
      </c>
      <c r="F313" s="2">
        <v>64.56</v>
      </c>
      <c r="G313" t="s">
        <v>397</v>
      </c>
      <c r="H313" t="s">
        <v>14</v>
      </c>
      <c r="I313" t="s">
        <v>14</v>
      </c>
    </row>
    <row r="314" spans="1:9">
      <c r="A314" t="s">
        <v>428</v>
      </c>
      <c r="B314" t="s">
        <v>395</v>
      </c>
      <c r="C314" t="s">
        <v>429</v>
      </c>
      <c r="D314" s="1">
        <v>21.52</v>
      </c>
      <c r="E314" s="2">
        <v>3.35</v>
      </c>
      <c r="F314" s="2">
        <v>72.09</v>
      </c>
      <c r="G314" t="s">
        <v>397</v>
      </c>
      <c r="H314" t="s">
        <v>14</v>
      </c>
      <c r="I314" t="s">
        <v>14</v>
      </c>
    </row>
    <row r="315" spans="1:9">
      <c r="A315" t="s">
        <v>430</v>
      </c>
      <c r="B315" t="s">
        <v>395</v>
      </c>
      <c r="C315" t="s">
        <v>411</v>
      </c>
      <c r="D315" s="1">
        <v>21.52</v>
      </c>
      <c r="E315" s="2">
        <v>4.2</v>
      </c>
      <c r="F315" s="2">
        <v>90.38</v>
      </c>
      <c r="G315" t="s">
        <v>397</v>
      </c>
      <c r="H315" t="s">
        <v>14</v>
      </c>
      <c r="I315" t="s">
        <v>14</v>
      </c>
    </row>
    <row r="316" spans="1:9">
      <c r="A316" t="s">
        <v>431</v>
      </c>
      <c r="B316" t="s">
        <v>395</v>
      </c>
      <c r="C316" t="s">
        <v>423</v>
      </c>
      <c r="D316" s="1">
        <v>21.57</v>
      </c>
      <c r="E316" s="2">
        <v>3</v>
      </c>
      <c r="F316" s="2">
        <v>64.71</v>
      </c>
      <c r="G316" t="s">
        <v>397</v>
      </c>
      <c r="H316" t="s">
        <v>14</v>
      </c>
      <c r="I316" t="s">
        <v>14</v>
      </c>
    </row>
    <row r="317" spans="1:9">
      <c r="A317" t="s">
        <v>432</v>
      </c>
      <c r="B317" t="s">
        <v>395</v>
      </c>
      <c r="C317" t="s">
        <v>403</v>
      </c>
      <c r="D317" s="1">
        <v>21.58</v>
      </c>
      <c r="E317" s="2">
        <v>3.85</v>
      </c>
      <c r="F317" s="2">
        <v>83.08</v>
      </c>
      <c r="G317" t="s">
        <v>397</v>
      </c>
      <c r="H317" t="s">
        <v>14</v>
      </c>
      <c r="I317" t="s">
        <v>14</v>
      </c>
    </row>
    <row r="318" spans="1:9">
      <c r="A318" t="s">
        <v>433</v>
      </c>
      <c r="B318" t="s">
        <v>395</v>
      </c>
      <c r="C318" t="s">
        <v>411</v>
      </c>
      <c r="D318" s="1">
        <v>21.49</v>
      </c>
      <c r="E318" s="2">
        <v>4.2</v>
      </c>
      <c r="F318" s="2">
        <v>90.26</v>
      </c>
      <c r="G318" t="s">
        <v>397</v>
      </c>
      <c r="H318" t="s">
        <v>14</v>
      </c>
      <c r="I318" t="s">
        <v>14</v>
      </c>
    </row>
    <row r="319" spans="1:9">
      <c r="A319" t="s">
        <v>434</v>
      </c>
      <c r="B319" t="s">
        <v>395</v>
      </c>
      <c r="C319" t="s">
        <v>423</v>
      </c>
      <c r="D319" s="1">
        <v>21.56</v>
      </c>
      <c r="E319" s="2">
        <v>3</v>
      </c>
      <c r="F319" s="2">
        <v>64.68</v>
      </c>
      <c r="G319" t="s">
        <v>397</v>
      </c>
      <c r="H319" t="s">
        <v>14</v>
      </c>
      <c r="I319" t="s">
        <v>14</v>
      </c>
    </row>
    <row r="320" spans="1:9">
      <c r="A320" t="s">
        <v>435</v>
      </c>
      <c r="B320" t="s">
        <v>395</v>
      </c>
      <c r="C320" t="s">
        <v>429</v>
      </c>
      <c r="D320" s="1">
        <v>21.58</v>
      </c>
      <c r="E320" s="2">
        <v>3.35</v>
      </c>
      <c r="F320" s="2">
        <v>72.29</v>
      </c>
      <c r="G320" t="s">
        <v>397</v>
      </c>
      <c r="H320" t="s">
        <v>14</v>
      </c>
      <c r="I320" t="s">
        <v>14</v>
      </c>
    </row>
    <row r="321" spans="1:9">
      <c r="A321" t="s">
        <v>436</v>
      </c>
      <c r="B321" t="s">
        <v>395</v>
      </c>
      <c r="C321" t="s">
        <v>437</v>
      </c>
      <c r="D321" s="1">
        <v>21.49</v>
      </c>
      <c r="E321" s="2">
        <v>4.2</v>
      </c>
      <c r="F321" s="2">
        <v>90.26</v>
      </c>
      <c r="G321" t="s">
        <v>397</v>
      </c>
      <c r="H321" t="s">
        <v>14</v>
      </c>
      <c r="I321" t="s">
        <v>14</v>
      </c>
    </row>
    <row r="322" spans="1:9">
      <c r="A322" t="s">
        <v>438</v>
      </c>
      <c r="B322" t="s">
        <v>395</v>
      </c>
      <c r="C322" t="s">
        <v>429</v>
      </c>
      <c r="D322" s="1">
        <v>21.55</v>
      </c>
      <c r="E322" s="2">
        <v>3.35</v>
      </c>
      <c r="F322" s="2">
        <v>72.19</v>
      </c>
      <c r="G322" t="s">
        <v>397</v>
      </c>
      <c r="H322" t="s">
        <v>14</v>
      </c>
      <c r="I322" t="s">
        <v>14</v>
      </c>
    </row>
    <row r="323" spans="1:9">
      <c r="A323" t="s">
        <v>439</v>
      </c>
      <c r="B323" t="s">
        <v>395</v>
      </c>
      <c r="C323" t="s">
        <v>415</v>
      </c>
      <c r="D323" s="1">
        <v>21.54</v>
      </c>
      <c r="E323" s="2">
        <v>3.85</v>
      </c>
      <c r="F323" s="2">
        <v>82.93</v>
      </c>
      <c r="G323" t="s">
        <v>397</v>
      </c>
      <c r="H323" t="s">
        <v>14</v>
      </c>
      <c r="I323" t="s">
        <v>14</v>
      </c>
    </row>
    <row r="324" spans="1:9">
      <c r="A324" t="s">
        <v>440</v>
      </c>
      <c r="B324" t="s">
        <v>395</v>
      </c>
      <c r="C324" t="s">
        <v>411</v>
      </c>
      <c r="D324" s="1">
        <v>21.52</v>
      </c>
      <c r="E324" s="2">
        <v>4.2</v>
      </c>
      <c r="F324" s="2">
        <v>90.38</v>
      </c>
      <c r="G324" t="s">
        <v>397</v>
      </c>
      <c r="H324" t="s">
        <v>14</v>
      </c>
      <c r="I324" t="s">
        <v>14</v>
      </c>
    </row>
    <row r="325" spans="1:9">
      <c r="A325" t="s">
        <v>441</v>
      </c>
      <c r="B325" t="s">
        <v>395</v>
      </c>
      <c r="C325" t="s">
        <v>401</v>
      </c>
      <c r="D325" s="1">
        <v>21.52</v>
      </c>
      <c r="E325" s="2">
        <v>3.85</v>
      </c>
      <c r="F325" s="2">
        <v>82.85</v>
      </c>
      <c r="G325" t="s">
        <v>397</v>
      </c>
      <c r="H325" t="s">
        <v>14</v>
      </c>
      <c r="I325" t="s">
        <v>14</v>
      </c>
    </row>
    <row r="326" spans="1:9">
      <c r="A326" t="s">
        <v>442</v>
      </c>
      <c r="B326" t="s">
        <v>395</v>
      </c>
      <c r="C326" t="s">
        <v>423</v>
      </c>
      <c r="D326" s="1">
        <v>21.59</v>
      </c>
      <c r="E326" s="2">
        <v>3</v>
      </c>
      <c r="F326" s="2">
        <v>64.77</v>
      </c>
      <c r="G326" t="s">
        <v>397</v>
      </c>
      <c r="H326" t="s">
        <v>14</v>
      </c>
      <c r="I326" t="s">
        <v>14</v>
      </c>
    </row>
    <row r="327" spans="1:9">
      <c r="A327" t="s">
        <v>443</v>
      </c>
      <c r="B327" t="s">
        <v>395</v>
      </c>
      <c r="C327" t="s">
        <v>429</v>
      </c>
      <c r="D327" s="1">
        <v>21.56</v>
      </c>
      <c r="E327" s="2">
        <v>3.35</v>
      </c>
      <c r="F327" s="2">
        <v>72.23</v>
      </c>
      <c r="G327" t="s">
        <v>397</v>
      </c>
      <c r="H327" t="s">
        <v>14</v>
      </c>
      <c r="I327" t="s">
        <v>14</v>
      </c>
    </row>
    <row r="328" spans="1:9">
      <c r="A328" t="s">
        <v>444</v>
      </c>
      <c r="B328" t="s">
        <v>395</v>
      </c>
      <c r="C328" t="s">
        <v>401</v>
      </c>
      <c r="D328" s="1">
        <v>21.58</v>
      </c>
      <c r="E328" s="2">
        <v>3.85</v>
      </c>
      <c r="F328" s="2">
        <v>83.08</v>
      </c>
      <c r="G328" t="s">
        <v>397</v>
      </c>
      <c r="H328" t="s">
        <v>14</v>
      </c>
      <c r="I328" t="s">
        <v>14</v>
      </c>
    </row>
    <row r="329" spans="1:9">
      <c r="A329" t="s">
        <v>445</v>
      </c>
      <c r="B329" t="s">
        <v>395</v>
      </c>
      <c r="C329" t="s">
        <v>403</v>
      </c>
      <c r="D329" s="1">
        <v>21.51</v>
      </c>
      <c r="E329" s="2">
        <v>3.85</v>
      </c>
      <c r="F329" s="2">
        <v>82.81</v>
      </c>
      <c r="G329" t="s">
        <v>397</v>
      </c>
      <c r="H329" t="s">
        <v>14</v>
      </c>
      <c r="I329" t="s">
        <v>14</v>
      </c>
    </row>
    <row r="330" spans="1:9">
      <c r="A330" t="s">
        <v>446</v>
      </c>
      <c r="B330" t="s">
        <v>395</v>
      </c>
      <c r="C330" t="s">
        <v>419</v>
      </c>
      <c r="D330" s="1">
        <v>21.51</v>
      </c>
      <c r="E330" s="2">
        <v>4.6</v>
      </c>
      <c r="F330" s="2">
        <v>98.95</v>
      </c>
      <c r="G330" t="s">
        <v>397</v>
      </c>
      <c r="H330" t="s">
        <v>14</v>
      </c>
      <c r="I330" t="s">
        <v>14</v>
      </c>
    </row>
    <row r="331" spans="1:9">
      <c r="A331" t="s">
        <v>447</v>
      </c>
      <c r="B331" t="s">
        <v>395</v>
      </c>
      <c r="C331" t="s">
        <v>429</v>
      </c>
      <c r="D331" s="1">
        <v>21.57</v>
      </c>
      <c r="E331" s="2">
        <v>3.35</v>
      </c>
      <c r="F331" s="2">
        <v>72.26</v>
      </c>
      <c r="G331" t="s">
        <v>397</v>
      </c>
      <c r="H331" t="s">
        <v>14</v>
      </c>
      <c r="I331" t="s">
        <v>14</v>
      </c>
    </row>
    <row r="332" spans="1:9">
      <c r="A332" t="s">
        <v>448</v>
      </c>
      <c r="B332" t="s">
        <v>395</v>
      </c>
      <c r="C332" t="s">
        <v>429</v>
      </c>
      <c r="D332" s="1">
        <v>21.5</v>
      </c>
      <c r="E332" s="2">
        <v>3.35</v>
      </c>
      <c r="F332" s="2">
        <v>72.03</v>
      </c>
      <c r="G332" t="s">
        <v>397</v>
      </c>
      <c r="H332" t="s">
        <v>14</v>
      </c>
      <c r="I332" t="s">
        <v>14</v>
      </c>
    </row>
    <row r="333" spans="1:9">
      <c r="A333" t="s">
        <v>449</v>
      </c>
      <c r="B333" t="s">
        <v>395</v>
      </c>
      <c r="C333" t="s">
        <v>401</v>
      </c>
      <c r="D333" s="1">
        <v>21.51</v>
      </c>
      <c r="E333" s="2">
        <v>3.85</v>
      </c>
      <c r="F333" s="2">
        <v>82.81</v>
      </c>
      <c r="G333" t="s">
        <v>397</v>
      </c>
      <c r="H333" t="s">
        <v>14</v>
      </c>
      <c r="I333" t="s">
        <v>14</v>
      </c>
    </row>
    <row r="334" spans="1:9">
      <c r="A334" t="s">
        <v>450</v>
      </c>
      <c r="B334" t="s">
        <v>395</v>
      </c>
      <c r="C334" t="s">
        <v>403</v>
      </c>
      <c r="D334" s="1">
        <v>21.51</v>
      </c>
      <c r="E334" s="2">
        <v>3.85</v>
      </c>
      <c r="F334" s="2">
        <v>82.81</v>
      </c>
      <c r="G334" t="s">
        <v>397</v>
      </c>
      <c r="H334" t="s">
        <v>14</v>
      </c>
      <c r="I334" t="s">
        <v>14</v>
      </c>
    </row>
    <row r="335" spans="1:9">
      <c r="A335" t="s">
        <v>451</v>
      </c>
      <c r="B335" t="s">
        <v>395</v>
      </c>
      <c r="C335" t="s">
        <v>423</v>
      </c>
      <c r="D335" s="1">
        <v>21.57</v>
      </c>
      <c r="E335" s="2">
        <v>3</v>
      </c>
      <c r="F335" s="2">
        <v>64.71</v>
      </c>
      <c r="G335" t="s">
        <v>397</v>
      </c>
      <c r="H335" t="s">
        <v>14</v>
      </c>
      <c r="I335" t="s">
        <v>14</v>
      </c>
    </row>
    <row r="336" spans="1:9">
      <c r="A336" t="s">
        <v>452</v>
      </c>
      <c r="B336" t="s">
        <v>395</v>
      </c>
      <c r="C336" t="s">
        <v>403</v>
      </c>
      <c r="D336" s="1">
        <v>21.43</v>
      </c>
      <c r="E336" s="2">
        <v>3.85</v>
      </c>
      <c r="F336" s="2">
        <v>82.51</v>
      </c>
      <c r="G336" t="s">
        <v>397</v>
      </c>
      <c r="H336" t="s">
        <v>14</v>
      </c>
      <c r="I336" t="s">
        <v>14</v>
      </c>
    </row>
    <row r="337" spans="1:9">
      <c r="A337" t="s">
        <v>453</v>
      </c>
      <c r="B337" t="s">
        <v>395</v>
      </c>
      <c r="C337" t="s">
        <v>419</v>
      </c>
      <c r="D337" s="1">
        <v>21.5</v>
      </c>
      <c r="E337" s="2">
        <v>4.6</v>
      </c>
      <c r="F337" s="2">
        <v>98.9</v>
      </c>
      <c r="G337" t="s">
        <v>397</v>
      </c>
      <c r="H337" t="s">
        <v>14</v>
      </c>
      <c r="I337" t="s">
        <v>14</v>
      </c>
    </row>
    <row r="338" spans="1:9">
      <c r="A338" t="s">
        <v>454</v>
      </c>
      <c r="B338" t="s">
        <v>395</v>
      </c>
      <c r="C338" t="s">
        <v>423</v>
      </c>
      <c r="D338" s="1">
        <v>21.58</v>
      </c>
      <c r="E338" s="2">
        <v>3</v>
      </c>
      <c r="F338" s="2">
        <v>64.74</v>
      </c>
      <c r="G338" t="s">
        <v>397</v>
      </c>
      <c r="H338" t="s">
        <v>14</v>
      </c>
      <c r="I338" t="s">
        <v>14</v>
      </c>
    </row>
    <row r="339" spans="1:9">
      <c r="A339" t="s">
        <v>455</v>
      </c>
      <c r="B339" t="s">
        <v>395</v>
      </c>
      <c r="C339" t="s">
        <v>403</v>
      </c>
      <c r="D339" s="1">
        <v>21.49</v>
      </c>
      <c r="E339" s="2">
        <v>3.85</v>
      </c>
      <c r="F339" s="2">
        <v>82.74</v>
      </c>
      <c r="G339" t="s">
        <v>397</v>
      </c>
      <c r="H339" t="s">
        <v>14</v>
      </c>
      <c r="I339" t="s">
        <v>14</v>
      </c>
    </row>
    <row r="340" spans="1:9">
      <c r="A340" t="s">
        <v>456</v>
      </c>
      <c r="B340" t="s">
        <v>395</v>
      </c>
      <c r="C340" t="s">
        <v>423</v>
      </c>
      <c r="D340" s="1">
        <v>21.45</v>
      </c>
      <c r="E340" s="2">
        <v>3</v>
      </c>
      <c r="F340" s="2">
        <v>64.35</v>
      </c>
      <c r="G340" t="s">
        <v>397</v>
      </c>
      <c r="H340" t="s">
        <v>14</v>
      </c>
      <c r="I340" t="s">
        <v>14</v>
      </c>
    </row>
    <row r="341" spans="1:9">
      <c r="A341" t="s">
        <v>457</v>
      </c>
      <c r="B341" t="s">
        <v>395</v>
      </c>
      <c r="C341" t="s">
        <v>458</v>
      </c>
      <c r="D341" s="1">
        <v>21.52</v>
      </c>
      <c r="E341" s="2">
        <v>3.75</v>
      </c>
      <c r="F341" s="2">
        <v>80.7</v>
      </c>
      <c r="G341" t="s">
        <v>397</v>
      </c>
      <c r="H341" t="s">
        <v>14</v>
      </c>
      <c r="I341" t="s">
        <v>14</v>
      </c>
    </row>
    <row r="342" spans="1:9">
      <c r="A342" t="s">
        <v>459</v>
      </c>
      <c r="B342" t="s">
        <v>395</v>
      </c>
      <c r="C342" t="s">
        <v>401</v>
      </c>
      <c r="D342" s="1">
        <v>21.53</v>
      </c>
      <c r="E342" s="2">
        <v>3.85</v>
      </c>
      <c r="F342" s="2">
        <v>82.89</v>
      </c>
      <c r="G342" t="s">
        <v>397</v>
      </c>
      <c r="H342" t="s">
        <v>14</v>
      </c>
      <c r="I342" t="s">
        <v>14</v>
      </c>
    </row>
    <row r="343" spans="1:9">
      <c r="A343" t="s">
        <v>460</v>
      </c>
      <c r="B343" t="s">
        <v>395</v>
      </c>
      <c r="C343" t="s">
        <v>423</v>
      </c>
      <c r="D343" s="1">
        <v>21.57</v>
      </c>
      <c r="E343" s="2">
        <v>3</v>
      </c>
      <c r="F343" s="2">
        <v>64.71</v>
      </c>
      <c r="G343" t="s">
        <v>397</v>
      </c>
      <c r="H343" t="s">
        <v>14</v>
      </c>
      <c r="I343" t="s">
        <v>14</v>
      </c>
    </row>
    <row r="344" spans="1:9">
      <c r="A344" t="s">
        <v>461</v>
      </c>
      <c r="B344" t="s">
        <v>395</v>
      </c>
      <c r="C344" t="s">
        <v>423</v>
      </c>
      <c r="D344" s="1">
        <v>21.56</v>
      </c>
      <c r="E344" s="2">
        <v>3</v>
      </c>
      <c r="F344" s="2">
        <v>64.68</v>
      </c>
      <c r="G344" t="s">
        <v>397</v>
      </c>
      <c r="H344" t="s">
        <v>14</v>
      </c>
      <c r="I344" t="s">
        <v>14</v>
      </c>
    </row>
    <row r="345" spans="1:9">
      <c r="A345" t="s">
        <v>462</v>
      </c>
      <c r="B345" t="s">
        <v>395</v>
      </c>
      <c r="C345" t="s">
        <v>463</v>
      </c>
      <c r="D345" s="1">
        <v>21.5</v>
      </c>
      <c r="E345" s="2">
        <v>3.35</v>
      </c>
      <c r="F345" s="2">
        <v>72.03</v>
      </c>
      <c r="G345" t="s">
        <v>397</v>
      </c>
      <c r="H345" t="s">
        <v>14</v>
      </c>
      <c r="I345" t="s">
        <v>14</v>
      </c>
    </row>
    <row r="346" spans="1:9">
      <c r="A346" t="s">
        <v>464</v>
      </c>
      <c r="B346" t="s">
        <v>395</v>
      </c>
      <c r="C346" t="s">
        <v>419</v>
      </c>
      <c r="D346" s="1">
        <v>21.44</v>
      </c>
      <c r="E346" s="2">
        <v>4.6</v>
      </c>
      <c r="F346" s="2">
        <v>98.62</v>
      </c>
      <c r="G346" t="s">
        <v>397</v>
      </c>
      <c r="H346" t="s">
        <v>14</v>
      </c>
      <c r="I346" t="s">
        <v>14</v>
      </c>
    </row>
    <row r="347" spans="1:9">
      <c r="A347" t="s">
        <v>465</v>
      </c>
      <c r="B347" t="s">
        <v>466</v>
      </c>
      <c r="C347" t="s">
        <v>467</v>
      </c>
      <c r="D347" s="1">
        <v>17.43</v>
      </c>
      <c r="E347" s="2">
        <v>5.35</v>
      </c>
      <c r="F347" s="2">
        <v>93.25</v>
      </c>
      <c r="G347" t="s">
        <v>468</v>
      </c>
      <c r="H347" t="s">
        <v>14</v>
      </c>
      <c r="I347" t="s">
        <v>14</v>
      </c>
    </row>
    <row r="348" spans="1:9">
      <c r="A348" t="s">
        <v>469</v>
      </c>
      <c r="B348" t="s">
        <v>466</v>
      </c>
      <c r="C348" t="s">
        <v>399</v>
      </c>
      <c r="D348" s="1">
        <v>17.48</v>
      </c>
      <c r="E348" s="2">
        <v>4.6</v>
      </c>
      <c r="F348" s="2">
        <v>80.41</v>
      </c>
      <c r="G348" t="s">
        <v>468</v>
      </c>
      <c r="H348" t="s">
        <v>14</v>
      </c>
      <c r="I348" t="s">
        <v>14</v>
      </c>
    </row>
    <row r="349" spans="1:9">
      <c r="A349" t="s">
        <v>470</v>
      </c>
      <c r="B349" t="s">
        <v>466</v>
      </c>
      <c r="C349" t="s">
        <v>399</v>
      </c>
      <c r="D349" s="1">
        <v>17.57</v>
      </c>
      <c r="E349" s="2">
        <v>4.6</v>
      </c>
      <c r="F349" s="2">
        <v>80.82</v>
      </c>
      <c r="G349" t="s">
        <v>468</v>
      </c>
      <c r="H349" t="s">
        <v>14</v>
      </c>
      <c r="I349" t="s">
        <v>14</v>
      </c>
    </row>
    <row r="350" spans="1:9">
      <c r="A350" t="s">
        <v>471</v>
      </c>
      <c r="B350" t="s">
        <v>466</v>
      </c>
      <c r="C350" t="s">
        <v>399</v>
      </c>
      <c r="D350" s="1">
        <v>17.43</v>
      </c>
      <c r="E350" s="2">
        <v>4.6</v>
      </c>
      <c r="F350" s="2">
        <v>80.18</v>
      </c>
      <c r="G350" t="s">
        <v>468</v>
      </c>
      <c r="H350" t="s">
        <v>14</v>
      </c>
      <c r="I350" t="s">
        <v>14</v>
      </c>
    </row>
    <row r="351" spans="1:9">
      <c r="A351" t="s">
        <v>472</v>
      </c>
      <c r="B351" t="s">
        <v>466</v>
      </c>
      <c r="C351" t="s">
        <v>473</v>
      </c>
      <c r="D351" s="1">
        <v>17.53</v>
      </c>
      <c r="E351" s="2">
        <v>3.85</v>
      </c>
      <c r="F351" s="2">
        <v>67.49</v>
      </c>
      <c r="G351" t="s">
        <v>468</v>
      </c>
      <c r="H351" t="s">
        <v>14</v>
      </c>
      <c r="I351" t="s">
        <v>14</v>
      </c>
    </row>
    <row r="352" spans="1:9">
      <c r="A352" t="s">
        <v>474</v>
      </c>
      <c r="B352" t="s">
        <v>466</v>
      </c>
      <c r="C352" t="s">
        <v>399</v>
      </c>
      <c r="D352" s="1">
        <v>17.44</v>
      </c>
      <c r="E352" s="2">
        <v>4.6</v>
      </c>
      <c r="F352" s="2">
        <v>80.22</v>
      </c>
      <c r="G352" t="s">
        <v>468</v>
      </c>
      <c r="H352" t="s">
        <v>14</v>
      </c>
      <c r="I352" t="s">
        <v>14</v>
      </c>
    </row>
    <row r="353" spans="1:9">
      <c r="A353" t="s">
        <v>475</v>
      </c>
      <c r="B353" t="s">
        <v>466</v>
      </c>
      <c r="C353" t="s">
        <v>399</v>
      </c>
      <c r="D353" s="1">
        <v>17.42</v>
      </c>
      <c r="E353" s="2">
        <v>4.6</v>
      </c>
      <c r="F353" s="2">
        <v>80.13</v>
      </c>
      <c r="G353" t="s">
        <v>468</v>
      </c>
      <c r="H353" t="s">
        <v>14</v>
      </c>
      <c r="I353" t="s">
        <v>14</v>
      </c>
    </row>
    <row r="354" spans="1:9">
      <c r="A354" t="s">
        <v>476</v>
      </c>
      <c r="B354" t="s">
        <v>466</v>
      </c>
      <c r="C354" t="s">
        <v>399</v>
      </c>
      <c r="D354" s="1">
        <v>17.43</v>
      </c>
      <c r="E354" s="2">
        <v>4.6</v>
      </c>
      <c r="F354" s="2">
        <v>80.18</v>
      </c>
      <c r="G354" t="s">
        <v>468</v>
      </c>
      <c r="H354" t="s">
        <v>14</v>
      </c>
      <c r="I354" t="s">
        <v>14</v>
      </c>
    </row>
    <row r="355" spans="1:9">
      <c r="A355" t="s">
        <v>477</v>
      </c>
      <c r="B355" t="s">
        <v>466</v>
      </c>
      <c r="C355" t="s">
        <v>478</v>
      </c>
      <c r="D355" s="1">
        <v>17.46</v>
      </c>
      <c r="E355" s="2">
        <v>4.6</v>
      </c>
      <c r="F355" s="2">
        <v>80.32</v>
      </c>
      <c r="G355" t="s">
        <v>468</v>
      </c>
      <c r="H355" t="s">
        <v>14</v>
      </c>
      <c r="I355" t="s">
        <v>14</v>
      </c>
    </row>
    <row r="356" spans="1:9">
      <c r="A356" t="s">
        <v>479</v>
      </c>
      <c r="B356" t="s">
        <v>466</v>
      </c>
      <c r="C356" t="s">
        <v>399</v>
      </c>
      <c r="D356" s="1">
        <v>17.43</v>
      </c>
      <c r="E356" s="2">
        <v>4.6</v>
      </c>
      <c r="F356" s="2">
        <v>80.18</v>
      </c>
      <c r="G356" t="s">
        <v>468</v>
      </c>
      <c r="H356" t="s">
        <v>14</v>
      </c>
      <c r="I356" t="s">
        <v>14</v>
      </c>
    </row>
    <row r="357" spans="1:9">
      <c r="A357" t="s">
        <v>480</v>
      </c>
      <c r="B357" t="s">
        <v>466</v>
      </c>
      <c r="C357" t="s">
        <v>399</v>
      </c>
      <c r="D357" s="1">
        <v>17.39</v>
      </c>
      <c r="E357" s="2">
        <v>4.6</v>
      </c>
      <c r="F357" s="2">
        <v>79.99</v>
      </c>
      <c r="G357" t="s">
        <v>468</v>
      </c>
      <c r="H357" t="s">
        <v>14</v>
      </c>
      <c r="I357" t="s">
        <v>14</v>
      </c>
    </row>
    <row r="358" spans="1:9">
      <c r="A358" t="s">
        <v>481</v>
      </c>
      <c r="B358" t="s">
        <v>466</v>
      </c>
      <c r="C358" t="s">
        <v>478</v>
      </c>
      <c r="D358" s="1">
        <v>17.45</v>
      </c>
      <c r="E358" s="2">
        <v>4.6</v>
      </c>
      <c r="F358" s="2">
        <v>80.27</v>
      </c>
      <c r="G358" t="s">
        <v>468</v>
      </c>
      <c r="H358" t="s">
        <v>14</v>
      </c>
      <c r="I358" t="s">
        <v>14</v>
      </c>
    </row>
    <row r="359" spans="1:9">
      <c r="A359" t="s">
        <v>482</v>
      </c>
      <c r="B359" t="s">
        <v>466</v>
      </c>
      <c r="C359" t="s">
        <v>483</v>
      </c>
      <c r="D359" s="1">
        <v>17.46</v>
      </c>
      <c r="E359" s="2">
        <v>4.05</v>
      </c>
      <c r="F359" s="2">
        <v>70.71</v>
      </c>
      <c r="G359" t="s">
        <v>468</v>
      </c>
      <c r="H359" t="s">
        <v>14</v>
      </c>
      <c r="I359" t="s">
        <v>14</v>
      </c>
    </row>
    <row r="360" spans="1:9">
      <c r="A360" t="s">
        <v>484</v>
      </c>
      <c r="B360" t="s">
        <v>466</v>
      </c>
      <c r="C360" t="s">
        <v>399</v>
      </c>
      <c r="D360" s="1">
        <v>17.5</v>
      </c>
      <c r="E360" s="2">
        <v>4.6</v>
      </c>
      <c r="F360" s="2">
        <v>80.5</v>
      </c>
      <c r="G360" t="s">
        <v>468</v>
      </c>
      <c r="H360" t="s">
        <v>14</v>
      </c>
      <c r="I360" t="s">
        <v>14</v>
      </c>
    </row>
    <row r="361" spans="1:9">
      <c r="A361" t="s">
        <v>485</v>
      </c>
      <c r="B361" t="s">
        <v>466</v>
      </c>
      <c r="C361" t="s">
        <v>486</v>
      </c>
      <c r="D361" s="1">
        <v>17.46</v>
      </c>
      <c r="E361" s="2">
        <v>4.2</v>
      </c>
      <c r="F361" s="2">
        <v>73.33</v>
      </c>
      <c r="G361" t="s">
        <v>468</v>
      </c>
      <c r="H361" t="s">
        <v>14</v>
      </c>
      <c r="I361" t="s">
        <v>14</v>
      </c>
    </row>
    <row r="362" spans="1:9">
      <c r="A362" t="s">
        <v>487</v>
      </c>
      <c r="B362" t="s">
        <v>466</v>
      </c>
      <c r="C362" t="s">
        <v>396</v>
      </c>
      <c r="D362" s="1">
        <v>17.47</v>
      </c>
      <c r="E362" s="2">
        <v>5.1</v>
      </c>
      <c r="F362" s="2">
        <v>89.1</v>
      </c>
      <c r="G362" t="s">
        <v>468</v>
      </c>
      <c r="H362" t="s">
        <v>14</v>
      </c>
      <c r="I362" t="s">
        <v>14</v>
      </c>
    </row>
    <row r="363" spans="1:9">
      <c r="A363" t="s">
        <v>488</v>
      </c>
      <c r="B363" t="s">
        <v>466</v>
      </c>
      <c r="C363" t="s">
        <v>411</v>
      </c>
      <c r="D363" s="1">
        <v>18.4</v>
      </c>
      <c r="E363" s="2">
        <v>4.2</v>
      </c>
      <c r="F363" s="2">
        <v>77.28</v>
      </c>
      <c r="G363" t="s">
        <v>468</v>
      </c>
      <c r="H363" t="s">
        <v>14</v>
      </c>
      <c r="I363" t="s">
        <v>14</v>
      </c>
    </row>
    <row r="364" spans="1:9">
      <c r="A364" t="s">
        <v>489</v>
      </c>
      <c r="B364" t="s">
        <v>466</v>
      </c>
      <c r="C364" t="s">
        <v>401</v>
      </c>
      <c r="D364" s="1">
        <v>18.38</v>
      </c>
      <c r="E364" s="2">
        <v>3.85</v>
      </c>
      <c r="F364" s="2">
        <v>70.76</v>
      </c>
      <c r="G364" t="s">
        <v>468</v>
      </c>
      <c r="H364" t="s">
        <v>14</v>
      </c>
      <c r="I364" t="s">
        <v>14</v>
      </c>
    </row>
    <row r="365" spans="1:9">
      <c r="A365" t="s">
        <v>490</v>
      </c>
      <c r="B365" t="s">
        <v>466</v>
      </c>
      <c r="C365" t="s">
        <v>491</v>
      </c>
      <c r="D365" s="1">
        <v>18.36</v>
      </c>
      <c r="E365" s="2">
        <v>3.85</v>
      </c>
      <c r="F365" s="2">
        <v>70.69</v>
      </c>
      <c r="G365" t="s">
        <v>468</v>
      </c>
      <c r="H365" t="s">
        <v>14</v>
      </c>
      <c r="I365" t="s">
        <v>14</v>
      </c>
    </row>
    <row r="366" spans="1:9">
      <c r="A366" t="s">
        <v>492</v>
      </c>
      <c r="B366" t="s">
        <v>466</v>
      </c>
      <c r="C366" t="s">
        <v>458</v>
      </c>
      <c r="D366" s="1">
        <v>18.45</v>
      </c>
      <c r="E366" s="2">
        <v>3.75</v>
      </c>
      <c r="F366" s="2">
        <v>69.19</v>
      </c>
      <c r="G366" t="s">
        <v>468</v>
      </c>
      <c r="H366" t="s">
        <v>14</v>
      </c>
      <c r="I366" t="s">
        <v>14</v>
      </c>
    </row>
    <row r="367" spans="1:9">
      <c r="A367" t="s">
        <v>493</v>
      </c>
      <c r="B367" t="s">
        <v>466</v>
      </c>
      <c r="C367" t="s">
        <v>494</v>
      </c>
      <c r="D367" s="1">
        <v>18.44</v>
      </c>
      <c r="E367" s="2">
        <v>4.05</v>
      </c>
      <c r="F367" s="2">
        <v>74.68</v>
      </c>
      <c r="G367" t="s">
        <v>468</v>
      </c>
      <c r="H367" t="s">
        <v>14</v>
      </c>
      <c r="I367" t="s">
        <v>14</v>
      </c>
    </row>
    <row r="368" spans="1:9">
      <c r="A368" t="s">
        <v>495</v>
      </c>
      <c r="B368" t="s">
        <v>466</v>
      </c>
      <c r="C368" t="s">
        <v>423</v>
      </c>
      <c r="D368" s="1">
        <v>18.41</v>
      </c>
      <c r="E368" s="2">
        <v>3</v>
      </c>
      <c r="F368" s="2">
        <v>55.23</v>
      </c>
      <c r="G368" t="s">
        <v>468</v>
      </c>
      <c r="H368" t="s">
        <v>14</v>
      </c>
      <c r="I368" t="s">
        <v>14</v>
      </c>
    </row>
    <row r="369" spans="1:9">
      <c r="A369" t="s">
        <v>496</v>
      </c>
      <c r="B369" t="s">
        <v>466</v>
      </c>
      <c r="C369" t="s">
        <v>411</v>
      </c>
      <c r="D369" s="1">
        <v>18.36</v>
      </c>
      <c r="E369" s="2">
        <v>4.2</v>
      </c>
      <c r="F369" s="2">
        <v>77.11</v>
      </c>
      <c r="G369" t="s">
        <v>468</v>
      </c>
      <c r="H369" t="s">
        <v>14</v>
      </c>
      <c r="I369" t="s">
        <v>14</v>
      </c>
    </row>
    <row r="370" spans="1:9">
      <c r="A370" t="s">
        <v>497</v>
      </c>
      <c r="B370" t="s">
        <v>466</v>
      </c>
      <c r="C370" t="s">
        <v>411</v>
      </c>
      <c r="D370" s="1">
        <v>18.39</v>
      </c>
      <c r="E370" s="2">
        <v>4.2</v>
      </c>
      <c r="F370" s="2">
        <v>77.24</v>
      </c>
      <c r="G370" t="s">
        <v>468</v>
      </c>
      <c r="H370" t="s">
        <v>14</v>
      </c>
      <c r="I370" t="s">
        <v>14</v>
      </c>
    </row>
    <row r="371" spans="1:9">
      <c r="A371" t="s">
        <v>498</v>
      </c>
      <c r="B371" t="s">
        <v>499</v>
      </c>
      <c r="C371" t="s">
        <v>16</v>
      </c>
      <c r="D371" s="1">
        <v>19.78</v>
      </c>
      <c r="E371" s="2">
        <v>6.05</v>
      </c>
      <c r="F371" s="2">
        <v>119.67</v>
      </c>
      <c r="G371" t="s">
        <v>500</v>
      </c>
      <c r="H371" t="s">
        <v>14</v>
      </c>
      <c r="I371" t="s">
        <v>14</v>
      </c>
    </row>
    <row r="372" spans="1:9">
      <c r="A372" t="s">
        <v>501</v>
      </c>
      <c r="B372" t="s">
        <v>499</v>
      </c>
      <c r="C372" t="s">
        <v>72</v>
      </c>
      <c r="D372" s="1">
        <v>20</v>
      </c>
      <c r="E372" s="2">
        <v>6.6</v>
      </c>
      <c r="F372" s="2">
        <v>132</v>
      </c>
      <c r="G372" t="s">
        <v>500</v>
      </c>
      <c r="H372" t="s">
        <v>14</v>
      </c>
      <c r="I372" t="s">
        <v>14</v>
      </c>
    </row>
    <row r="373" spans="1:9">
      <c r="A373" t="s">
        <v>502</v>
      </c>
      <c r="B373" t="s">
        <v>499</v>
      </c>
      <c r="C373" t="s">
        <v>75</v>
      </c>
      <c r="D373" s="1">
        <v>19.99</v>
      </c>
      <c r="E373" s="2">
        <v>4.6</v>
      </c>
      <c r="F373" s="2">
        <v>91.95</v>
      </c>
      <c r="G373" t="s">
        <v>500</v>
      </c>
      <c r="H373" t="s">
        <v>14</v>
      </c>
      <c r="I373" t="s">
        <v>14</v>
      </c>
    </row>
    <row r="374" spans="1:9">
      <c r="A374" t="s">
        <v>503</v>
      </c>
      <c r="B374" t="s">
        <v>499</v>
      </c>
      <c r="C374" t="s">
        <v>75</v>
      </c>
      <c r="D374" s="1">
        <v>19.95</v>
      </c>
      <c r="E374" s="2">
        <v>4.6</v>
      </c>
      <c r="F374" s="2">
        <v>91.77</v>
      </c>
      <c r="G374" t="s">
        <v>500</v>
      </c>
      <c r="H374" t="s">
        <v>14</v>
      </c>
      <c r="I374" t="s">
        <v>14</v>
      </c>
    </row>
    <row r="375" spans="1:9">
      <c r="A375" t="s">
        <v>504</v>
      </c>
      <c r="B375" t="s">
        <v>499</v>
      </c>
      <c r="C375" t="s">
        <v>92</v>
      </c>
      <c r="D375" s="1">
        <v>19.96</v>
      </c>
      <c r="E375" s="2">
        <v>5.35</v>
      </c>
      <c r="F375" s="2">
        <v>106.79</v>
      </c>
      <c r="G375" t="s">
        <v>500</v>
      </c>
      <c r="H375" t="s">
        <v>14</v>
      </c>
      <c r="I375" t="s">
        <v>14</v>
      </c>
    </row>
    <row r="376" spans="1:9">
      <c r="A376" t="s">
        <v>505</v>
      </c>
      <c r="B376" t="s">
        <v>499</v>
      </c>
      <c r="C376" t="s">
        <v>75</v>
      </c>
      <c r="D376" s="1">
        <v>19.94</v>
      </c>
      <c r="E376" s="2">
        <v>4.6</v>
      </c>
      <c r="F376" s="2">
        <v>91.72</v>
      </c>
      <c r="G376" t="s">
        <v>500</v>
      </c>
      <c r="H376" t="s">
        <v>14</v>
      </c>
      <c r="I376" t="s">
        <v>14</v>
      </c>
    </row>
    <row r="377" spans="1:9">
      <c r="A377" t="s">
        <v>506</v>
      </c>
      <c r="B377" t="s">
        <v>499</v>
      </c>
      <c r="C377" t="s">
        <v>507</v>
      </c>
      <c r="D377" s="1">
        <v>20.03</v>
      </c>
      <c r="E377" s="2">
        <v>5.1</v>
      </c>
      <c r="F377" s="2">
        <v>102.15</v>
      </c>
      <c r="G377" t="s">
        <v>500</v>
      </c>
      <c r="H377" t="s">
        <v>14</v>
      </c>
      <c r="I377" t="s">
        <v>14</v>
      </c>
    </row>
    <row r="378" spans="1:9">
      <c r="A378" t="s">
        <v>508</v>
      </c>
      <c r="B378" t="s">
        <v>499</v>
      </c>
      <c r="C378" t="s">
        <v>509</v>
      </c>
      <c r="D378" s="1">
        <v>21.15</v>
      </c>
      <c r="E378" s="2">
        <v>5.85</v>
      </c>
      <c r="F378" s="2">
        <v>123.73</v>
      </c>
      <c r="G378" t="s">
        <v>500</v>
      </c>
      <c r="H378" t="s">
        <v>14</v>
      </c>
      <c r="I378" t="s">
        <v>14</v>
      </c>
    </row>
    <row r="379" spans="1:9">
      <c r="A379" t="s">
        <v>510</v>
      </c>
      <c r="B379" t="s">
        <v>499</v>
      </c>
      <c r="C379" t="s">
        <v>77</v>
      </c>
      <c r="D379" s="1">
        <v>21.2</v>
      </c>
      <c r="E379" s="2">
        <v>3.35</v>
      </c>
      <c r="F379" s="2">
        <v>71.02</v>
      </c>
      <c r="G379" t="s">
        <v>500</v>
      </c>
      <c r="H379" t="s">
        <v>14</v>
      </c>
      <c r="I379" t="s">
        <v>14</v>
      </c>
    </row>
    <row r="380" spans="1:9">
      <c r="A380" t="s">
        <v>511</v>
      </c>
      <c r="B380" t="s">
        <v>499</v>
      </c>
      <c r="C380" t="s">
        <v>507</v>
      </c>
      <c r="D380" s="1">
        <v>21.32</v>
      </c>
      <c r="E380" s="2">
        <v>5.1</v>
      </c>
      <c r="F380" s="2">
        <v>108.73</v>
      </c>
      <c r="G380" t="s">
        <v>500</v>
      </c>
      <c r="H380" t="s">
        <v>14</v>
      </c>
      <c r="I380" t="s">
        <v>14</v>
      </c>
    </row>
    <row r="381" spans="1:9">
      <c r="A381" t="s">
        <v>512</v>
      </c>
      <c r="B381" t="s">
        <v>499</v>
      </c>
      <c r="C381" t="s">
        <v>129</v>
      </c>
      <c r="D381" s="1">
        <v>19.9</v>
      </c>
      <c r="E381" s="2">
        <v>6.05</v>
      </c>
      <c r="F381" s="2">
        <v>120.39</v>
      </c>
      <c r="G381" t="s">
        <v>500</v>
      </c>
      <c r="H381" t="s">
        <v>14</v>
      </c>
      <c r="I381" t="s">
        <v>14</v>
      </c>
    </row>
    <row r="382" spans="1:9">
      <c r="A382" t="s">
        <v>513</v>
      </c>
      <c r="B382" t="s">
        <v>499</v>
      </c>
      <c r="C382" t="s">
        <v>131</v>
      </c>
      <c r="D382" s="1">
        <v>19.89</v>
      </c>
      <c r="E382" s="2">
        <v>3.85</v>
      </c>
      <c r="F382" s="2">
        <v>76.58</v>
      </c>
      <c r="G382" t="s">
        <v>500</v>
      </c>
      <c r="H382" t="s">
        <v>14</v>
      </c>
      <c r="I382" t="s">
        <v>14</v>
      </c>
    </row>
    <row r="383" spans="1:9">
      <c r="A383" t="s">
        <v>514</v>
      </c>
      <c r="B383" t="s">
        <v>499</v>
      </c>
      <c r="C383" t="s">
        <v>49</v>
      </c>
      <c r="D383" s="1">
        <v>19.92</v>
      </c>
      <c r="E383" s="2">
        <v>5.35</v>
      </c>
      <c r="F383" s="2">
        <v>106.57</v>
      </c>
      <c r="G383" t="s">
        <v>500</v>
      </c>
      <c r="H383" t="s">
        <v>14</v>
      </c>
      <c r="I383" t="s">
        <v>14</v>
      </c>
    </row>
    <row r="384" spans="1:9">
      <c r="A384" t="s">
        <v>515</v>
      </c>
      <c r="B384" t="s">
        <v>499</v>
      </c>
      <c r="C384" t="s">
        <v>49</v>
      </c>
      <c r="D384" s="1">
        <v>19.97</v>
      </c>
      <c r="E384" s="2">
        <v>5.35</v>
      </c>
      <c r="F384" s="2">
        <v>106.84</v>
      </c>
      <c r="G384" t="s">
        <v>500</v>
      </c>
      <c r="H384" t="s">
        <v>14</v>
      </c>
      <c r="I384" t="s">
        <v>14</v>
      </c>
    </row>
    <row r="385" spans="1:9">
      <c r="A385" t="s">
        <v>516</v>
      </c>
      <c r="B385" t="s">
        <v>499</v>
      </c>
      <c r="C385" t="s">
        <v>131</v>
      </c>
      <c r="D385" s="1">
        <v>19.9</v>
      </c>
      <c r="E385" s="2">
        <v>3.85</v>
      </c>
      <c r="F385" s="2">
        <v>76.61</v>
      </c>
      <c r="G385" t="s">
        <v>500</v>
      </c>
      <c r="H385" t="s">
        <v>14</v>
      </c>
      <c r="I385" t="s">
        <v>14</v>
      </c>
    </row>
    <row r="386" spans="1:9">
      <c r="A386" t="s">
        <v>517</v>
      </c>
      <c r="B386" t="s">
        <v>499</v>
      </c>
      <c r="C386" t="s">
        <v>49</v>
      </c>
      <c r="D386" s="1">
        <v>19.96</v>
      </c>
      <c r="E386" s="2">
        <v>5.35</v>
      </c>
      <c r="F386" s="2">
        <v>106.79</v>
      </c>
      <c r="G386" t="s">
        <v>500</v>
      </c>
      <c r="H386" t="s">
        <v>14</v>
      </c>
      <c r="I386" t="s">
        <v>14</v>
      </c>
    </row>
    <row r="387" spans="1:9">
      <c r="A387" t="s">
        <v>518</v>
      </c>
      <c r="B387" t="s">
        <v>499</v>
      </c>
      <c r="C387" t="s">
        <v>131</v>
      </c>
      <c r="D387" s="1">
        <v>19.96</v>
      </c>
      <c r="E387" s="2">
        <v>3.85</v>
      </c>
      <c r="F387" s="2">
        <v>76.85</v>
      </c>
      <c r="G387" t="s">
        <v>500</v>
      </c>
      <c r="H387" t="s">
        <v>14</v>
      </c>
      <c r="I387" t="s">
        <v>14</v>
      </c>
    </row>
    <row r="388" spans="1:9">
      <c r="A388" t="s">
        <v>519</v>
      </c>
      <c r="B388" t="s">
        <v>499</v>
      </c>
      <c r="C388" t="s">
        <v>49</v>
      </c>
      <c r="D388" s="1">
        <v>19.91</v>
      </c>
      <c r="E388" s="2">
        <v>5.35</v>
      </c>
      <c r="F388" s="2">
        <v>106.52</v>
      </c>
      <c r="G388" t="s">
        <v>500</v>
      </c>
      <c r="H388" t="s">
        <v>14</v>
      </c>
      <c r="I388" t="s">
        <v>14</v>
      </c>
    </row>
    <row r="389" spans="1:9">
      <c r="A389" t="s">
        <v>520</v>
      </c>
      <c r="B389" t="s">
        <v>521</v>
      </c>
      <c r="C389" t="s">
        <v>522</v>
      </c>
      <c r="D389" s="1">
        <v>19.23</v>
      </c>
      <c r="E389" s="2">
        <v>3.85</v>
      </c>
      <c r="F389" s="2">
        <v>74.04</v>
      </c>
      <c r="G389" t="s">
        <v>523</v>
      </c>
      <c r="H389" t="s">
        <v>14</v>
      </c>
      <c r="I389" t="s">
        <v>14</v>
      </c>
    </row>
    <row r="390" spans="1:9">
      <c r="A390" t="s">
        <v>524</v>
      </c>
      <c r="B390" t="s">
        <v>521</v>
      </c>
      <c r="C390" t="s">
        <v>399</v>
      </c>
      <c r="D390" s="1">
        <v>19.28</v>
      </c>
      <c r="E390" s="2">
        <v>4.6</v>
      </c>
      <c r="F390" s="2">
        <v>88.69</v>
      </c>
      <c r="G390" t="s">
        <v>523</v>
      </c>
      <c r="H390" t="s">
        <v>14</v>
      </c>
      <c r="I390" t="s">
        <v>14</v>
      </c>
    </row>
    <row r="391" spans="1:9">
      <c r="A391" t="s">
        <v>525</v>
      </c>
      <c r="B391" t="s">
        <v>521</v>
      </c>
      <c r="C391" t="s">
        <v>478</v>
      </c>
      <c r="D391" s="1">
        <v>19.3</v>
      </c>
      <c r="E391" s="2">
        <v>4.6</v>
      </c>
      <c r="F391" s="2">
        <v>88.78</v>
      </c>
      <c r="G391" t="s">
        <v>523</v>
      </c>
      <c r="H391" t="s">
        <v>14</v>
      </c>
      <c r="I391" t="s">
        <v>14</v>
      </c>
    </row>
    <row r="392" spans="1:9">
      <c r="A392" t="s">
        <v>526</v>
      </c>
      <c r="B392" t="s">
        <v>521</v>
      </c>
      <c r="C392" t="s">
        <v>527</v>
      </c>
      <c r="D392" s="1">
        <v>1</v>
      </c>
      <c r="E392" s="2">
        <v>213</v>
      </c>
      <c r="F392" s="2">
        <v>213</v>
      </c>
      <c r="G392" t="s">
        <v>523</v>
      </c>
      <c r="H392" t="s">
        <v>14</v>
      </c>
      <c r="I392" t="s">
        <v>14</v>
      </c>
    </row>
    <row r="393" spans="1:9">
      <c r="A393" t="s">
        <v>528</v>
      </c>
      <c r="B393" t="s">
        <v>521</v>
      </c>
      <c r="C393" t="s">
        <v>529</v>
      </c>
      <c r="D393" s="1">
        <v>19.78</v>
      </c>
      <c r="E393" s="2">
        <v>5.85</v>
      </c>
      <c r="F393" s="2">
        <v>115.71</v>
      </c>
      <c r="G393" t="s">
        <v>523</v>
      </c>
      <c r="H393" t="s">
        <v>14</v>
      </c>
      <c r="I393" t="s">
        <v>14</v>
      </c>
    </row>
    <row r="394" spans="1:9">
      <c r="A394" t="s">
        <v>530</v>
      </c>
      <c r="B394" t="s">
        <v>521</v>
      </c>
      <c r="C394" t="s">
        <v>401</v>
      </c>
      <c r="D394" s="1">
        <v>19.99</v>
      </c>
      <c r="E394" s="2">
        <v>3.85</v>
      </c>
      <c r="F394" s="2">
        <v>76.96</v>
      </c>
      <c r="G394" t="s">
        <v>523</v>
      </c>
      <c r="H394" t="s">
        <v>14</v>
      </c>
      <c r="I394" t="s">
        <v>14</v>
      </c>
    </row>
    <row r="395" spans="1:9">
      <c r="A395" t="s">
        <v>531</v>
      </c>
      <c r="B395" t="s">
        <v>521</v>
      </c>
      <c r="C395" t="s">
        <v>403</v>
      </c>
      <c r="D395" s="1">
        <v>19.92</v>
      </c>
      <c r="E395" s="2">
        <v>3.85</v>
      </c>
      <c r="F395" s="2">
        <v>76.69</v>
      </c>
      <c r="G395" t="s">
        <v>523</v>
      </c>
      <c r="H395" t="s">
        <v>14</v>
      </c>
      <c r="I395" t="s">
        <v>14</v>
      </c>
    </row>
    <row r="396" spans="1:9">
      <c r="A396" t="s">
        <v>532</v>
      </c>
      <c r="B396" t="s">
        <v>521</v>
      </c>
      <c r="C396" t="s">
        <v>415</v>
      </c>
      <c r="D396" s="1">
        <v>19.95</v>
      </c>
      <c r="E396" s="2">
        <v>3.85</v>
      </c>
      <c r="F396" s="2">
        <v>76.81</v>
      </c>
      <c r="G396" t="s">
        <v>523</v>
      </c>
      <c r="H396" t="s">
        <v>14</v>
      </c>
      <c r="I396" t="s">
        <v>14</v>
      </c>
    </row>
    <row r="397" spans="1:9">
      <c r="A397" t="s">
        <v>533</v>
      </c>
      <c r="B397" t="s">
        <v>521</v>
      </c>
      <c r="C397" t="s">
        <v>534</v>
      </c>
      <c r="D397" s="1">
        <v>19.87</v>
      </c>
      <c r="E397" s="2">
        <v>4.8</v>
      </c>
      <c r="F397" s="2">
        <v>95.38</v>
      </c>
      <c r="G397" t="s">
        <v>523</v>
      </c>
      <c r="H397" t="s">
        <v>14</v>
      </c>
      <c r="I397" t="s">
        <v>14</v>
      </c>
    </row>
    <row r="398" spans="1:9">
      <c r="A398" t="s">
        <v>535</v>
      </c>
      <c r="B398" t="s">
        <v>521</v>
      </c>
      <c r="C398" t="s">
        <v>415</v>
      </c>
      <c r="D398" s="1">
        <v>19.71</v>
      </c>
      <c r="E398" s="2">
        <v>3.85</v>
      </c>
      <c r="F398" s="2">
        <v>75.88</v>
      </c>
      <c r="G398" t="s">
        <v>523</v>
      </c>
      <c r="H398" t="s">
        <v>14</v>
      </c>
      <c r="I398" t="s">
        <v>14</v>
      </c>
    </row>
    <row r="399" spans="1:9">
      <c r="A399" t="s">
        <v>536</v>
      </c>
      <c r="B399" t="s">
        <v>521</v>
      </c>
      <c r="C399" t="s">
        <v>411</v>
      </c>
      <c r="D399" s="1">
        <v>19.83</v>
      </c>
      <c r="E399" s="2">
        <v>4.2</v>
      </c>
      <c r="F399" s="2">
        <v>83.29</v>
      </c>
      <c r="G399" t="s">
        <v>523</v>
      </c>
      <c r="H399" t="s">
        <v>14</v>
      </c>
      <c r="I399" t="s">
        <v>14</v>
      </c>
    </row>
    <row r="400" spans="1:9">
      <c r="A400" t="s">
        <v>537</v>
      </c>
      <c r="B400" t="s">
        <v>538</v>
      </c>
      <c r="C400" t="s">
        <v>539</v>
      </c>
      <c r="D400" s="1">
        <v>20.47</v>
      </c>
      <c r="E400" s="2">
        <v>3.15</v>
      </c>
      <c r="F400" s="2">
        <v>64.48</v>
      </c>
      <c r="G400" t="s">
        <v>540</v>
      </c>
      <c r="H400" t="s">
        <v>14</v>
      </c>
      <c r="I400" t="s">
        <v>14</v>
      </c>
    </row>
    <row r="401" spans="1:9">
      <c r="A401" t="s">
        <v>541</v>
      </c>
      <c r="B401" t="s">
        <v>538</v>
      </c>
      <c r="C401" t="s">
        <v>542</v>
      </c>
      <c r="D401" s="1">
        <v>20.47</v>
      </c>
      <c r="E401" s="2">
        <v>4.6</v>
      </c>
      <c r="F401" s="2">
        <v>94.16</v>
      </c>
      <c r="G401" t="s">
        <v>540</v>
      </c>
      <c r="H401" t="s">
        <v>14</v>
      </c>
      <c r="I401" t="s">
        <v>14</v>
      </c>
    </row>
    <row r="402" spans="1:9">
      <c r="A402" t="s">
        <v>543</v>
      </c>
      <c r="B402" t="s">
        <v>538</v>
      </c>
      <c r="C402" t="s">
        <v>544</v>
      </c>
      <c r="D402" s="1">
        <v>20.44</v>
      </c>
      <c r="E402" s="2">
        <v>3.55</v>
      </c>
      <c r="F402" s="2">
        <v>72.56</v>
      </c>
      <c r="G402" t="s">
        <v>540</v>
      </c>
      <c r="H402" t="s">
        <v>14</v>
      </c>
      <c r="I402" t="s">
        <v>14</v>
      </c>
    </row>
    <row r="403" spans="1:9">
      <c r="A403" t="s">
        <v>545</v>
      </c>
      <c r="B403" t="s">
        <v>538</v>
      </c>
      <c r="C403" t="s">
        <v>539</v>
      </c>
      <c r="D403" s="1">
        <v>20.47</v>
      </c>
      <c r="E403" s="2">
        <v>3.15</v>
      </c>
      <c r="F403" s="2">
        <v>64.48</v>
      </c>
      <c r="G403" t="s">
        <v>540</v>
      </c>
      <c r="H403" t="s">
        <v>14</v>
      </c>
      <c r="I403" t="s">
        <v>14</v>
      </c>
    </row>
    <row r="404" spans="1:9">
      <c r="A404" t="s">
        <v>546</v>
      </c>
      <c r="B404" t="s">
        <v>538</v>
      </c>
      <c r="C404" t="s">
        <v>547</v>
      </c>
      <c r="D404" s="1">
        <v>20.53</v>
      </c>
      <c r="E404" s="2">
        <v>5.35</v>
      </c>
      <c r="F404" s="2">
        <v>109.84</v>
      </c>
      <c r="G404" t="s">
        <v>540</v>
      </c>
      <c r="H404" t="s">
        <v>14</v>
      </c>
      <c r="I404" t="s">
        <v>14</v>
      </c>
    </row>
    <row r="405" spans="1:9">
      <c r="A405" t="s">
        <v>548</v>
      </c>
      <c r="B405" t="s">
        <v>538</v>
      </c>
      <c r="C405" t="s">
        <v>549</v>
      </c>
      <c r="D405" s="1">
        <v>20.39</v>
      </c>
      <c r="E405" s="2">
        <v>4.8</v>
      </c>
      <c r="F405" s="2">
        <v>97.87</v>
      </c>
      <c r="G405" t="s">
        <v>540</v>
      </c>
      <c r="H405" t="s">
        <v>14</v>
      </c>
      <c r="I405" t="s">
        <v>14</v>
      </c>
    </row>
    <row r="406" spans="1:9">
      <c r="A406" t="s">
        <v>550</v>
      </c>
      <c r="B406" t="s">
        <v>538</v>
      </c>
      <c r="C406" t="s">
        <v>551</v>
      </c>
      <c r="D406" s="1">
        <v>20.52</v>
      </c>
      <c r="E406" s="2">
        <v>5.1</v>
      </c>
      <c r="F406" s="2">
        <v>104.65</v>
      </c>
      <c r="G406" t="s">
        <v>540</v>
      </c>
      <c r="H406" t="s">
        <v>14</v>
      </c>
      <c r="I406" t="s">
        <v>14</v>
      </c>
    </row>
    <row r="407" spans="1:9">
      <c r="A407" t="s">
        <v>552</v>
      </c>
      <c r="B407" t="s">
        <v>538</v>
      </c>
      <c r="C407" t="s">
        <v>553</v>
      </c>
      <c r="D407" s="1">
        <v>20.49</v>
      </c>
      <c r="E407" s="2">
        <v>3.35</v>
      </c>
      <c r="F407" s="2">
        <v>68.64</v>
      </c>
      <c r="G407" t="s">
        <v>540</v>
      </c>
      <c r="H407" t="s">
        <v>14</v>
      </c>
      <c r="I407" t="s">
        <v>14</v>
      </c>
    </row>
    <row r="408" spans="1:9">
      <c r="A408" t="s">
        <v>554</v>
      </c>
      <c r="B408" t="s">
        <v>538</v>
      </c>
      <c r="C408" t="s">
        <v>555</v>
      </c>
      <c r="D408" s="1">
        <v>20.49</v>
      </c>
      <c r="E408" s="2">
        <v>4.8</v>
      </c>
      <c r="F408" s="2">
        <v>98.35</v>
      </c>
      <c r="G408" t="s">
        <v>540</v>
      </c>
      <c r="H408" t="s">
        <v>14</v>
      </c>
      <c r="I408" t="s">
        <v>14</v>
      </c>
    </row>
    <row r="409" spans="1:9">
      <c r="A409" t="s">
        <v>556</v>
      </c>
      <c r="B409" t="s">
        <v>538</v>
      </c>
      <c r="C409" t="s">
        <v>553</v>
      </c>
      <c r="D409" s="1">
        <v>20.51</v>
      </c>
      <c r="E409" s="2">
        <v>3.35</v>
      </c>
      <c r="F409" s="2">
        <v>68.71</v>
      </c>
      <c r="G409" t="s">
        <v>540</v>
      </c>
      <c r="H409" t="s">
        <v>14</v>
      </c>
      <c r="I409" t="s">
        <v>14</v>
      </c>
    </row>
    <row r="410" spans="1:9">
      <c r="A410" t="s">
        <v>557</v>
      </c>
      <c r="B410" t="s">
        <v>538</v>
      </c>
      <c r="C410" t="s">
        <v>544</v>
      </c>
      <c r="D410" s="1">
        <v>20.52</v>
      </c>
      <c r="E410" s="2">
        <v>3.55</v>
      </c>
      <c r="F410" s="2">
        <v>72.85</v>
      </c>
      <c r="G410" t="s">
        <v>540</v>
      </c>
      <c r="H410" t="s">
        <v>14</v>
      </c>
      <c r="I410" t="s">
        <v>14</v>
      </c>
    </row>
    <row r="411" spans="1:9">
      <c r="A411" t="s">
        <v>558</v>
      </c>
      <c r="B411" t="s">
        <v>538</v>
      </c>
      <c r="C411" t="s">
        <v>539</v>
      </c>
      <c r="D411" s="1">
        <v>20.45</v>
      </c>
      <c r="E411" s="2">
        <v>3.15</v>
      </c>
      <c r="F411" s="2">
        <v>64.42</v>
      </c>
      <c r="G411" t="s">
        <v>540</v>
      </c>
      <c r="H411" t="s">
        <v>14</v>
      </c>
      <c r="I411" t="s">
        <v>14</v>
      </c>
    </row>
    <row r="412" spans="1:9">
      <c r="A412" t="s">
        <v>559</v>
      </c>
      <c r="B412" t="s">
        <v>538</v>
      </c>
      <c r="C412" t="s">
        <v>560</v>
      </c>
      <c r="D412" s="1">
        <v>20.6</v>
      </c>
      <c r="E412" s="2">
        <v>3.35</v>
      </c>
      <c r="F412" s="2">
        <v>69.01</v>
      </c>
      <c r="G412" t="s">
        <v>540</v>
      </c>
      <c r="H412" t="s">
        <v>14</v>
      </c>
      <c r="I412" t="s">
        <v>14</v>
      </c>
    </row>
    <row r="413" spans="1:9">
      <c r="A413" t="s">
        <v>561</v>
      </c>
      <c r="B413" t="s">
        <v>538</v>
      </c>
      <c r="C413" t="s">
        <v>562</v>
      </c>
      <c r="D413" s="1">
        <v>21.05</v>
      </c>
      <c r="E413" s="2">
        <v>7.2</v>
      </c>
      <c r="F413" s="2">
        <v>151.56</v>
      </c>
      <c r="G413" t="s">
        <v>540</v>
      </c>
      <c r="H413" t="s">
        <v>14</v>
      </c>
      <c r="I413" t="s">
        <v>14</v>
      </c>
    </row>
    <row r="414" spans="1:9">
      <c r="A414" t="s">
        <v>563</v>
      </c>
      <c r="B414" t="s">
        <v>538</v>
      </c>
      <c r="C414" t="s">
        <v>539</v>
      </c>
      <c r="D414" s="1">
        <v>21.15</v>
      </c>
      <c r="E414" s="2">
        <v>3.15</v>
      </c>
      <c r="F414" s="2">
        <v>66.62</v>
      </c>
      <c r="G414" t="s">
        <v>540</v>
      </c>
      <c r="H414" t="s">
        <v>14</v>
      </c>
      <c r="I414" t="s">
        <v>14</v>
      </c>
    </row>
    <row r="415" spans="1:9">
      <c r="A415" t="s">
        <v>564</v>
      </c>
      <c r="B415" t="s">
        <v>538</v>
      </c>
      <c r="C415" t="s">
        <v>549</v>
      </c>
      <c r="D415" s="1">
        <v>21.02</v>
      </c>
      <c r="E415" s="2">
        <v>4.8</v>
      </c>
      <c r="F415" s="2">
        <v>100.9</v>
      </c>
      <c r="G415" t="s">
        <v>540</v>
      </c>
      <c r="H415" t="s">
        <v>14</v>
      </c>
      <c r="I415" t="s">
        <v>14</v>
      </c>
    </row>
    <row r="416" spans="1:9">
      <c r="A416" t="s">
        <v>565</v>
      </c>
      <c r="B416" t="s">
        <v>538</v>
      </c>
      <c r="C416" t="s">
        <v>553</v>
      </c>
      <c r="D416" s="1">
        <v>21.08</v>
      </c>
      <c r="E416" s="2">
        <v>3.35</v>
      </c>
      <c r="F416" s="2">
        <v>70.62</v>
      </c>
      <c r="G416" t="s">
        <v>540</v>
      </c>
      <c r="H416" t="s">
        <v>14</v>
      </c>
      <c r="I416" t="s">
        <v>14</v>
      </c>
    </row>
    <row r="417" spans="1:9">
      <c r="A417" t="s">
        <v>566</v>
      </c>
      <c r="B417" t="s">
        <v>538</v>
      </c>
      <c r="C417" t="s">
        <v>549</v>
      </c>
      <c r="D417" s="1">
        <v>21.14</v>
      </c>
      <c r="E417" s="2">
        <v>4.8</v>
      </c>
      <c r="F417" s="2">
        <v>101.47</v>
      </c>
      <c r="G417" t="s">
        <v>540</v>
      </c>
      <c r="H417" t="s">
        <v>14</v>
      </c>
      <c r="I417" t="s">
        <v>14</v>
      </c>
    </row>
    <row r="418" spans="1:9">
      <c r="A418" t="s">
        <v>567</v>
      </c>
      <c r="B418" t="s">
        <v>538</v>
      </c>
      <c r="C418" t="s">
        <v>539</v>
      </c>
      <c r="D418" s="1">
        <v>21.16</v>
      </c>
      <c r="E418" s="2">
        <v>3.15</v>
      </c>
      <c r="F418" s="2">
        <v>66.65</v>
      </c>
      <c r="G418" t="s">
        <v>540</v>
      </c>
      <c r="H418" t="s">
        <v>14</v>
      </c>
      <c r="I418" t="s">
        <v>14</v>
      </c>
    </row>
    <row r="419" spans="1:9">
      <c r="A419" t="s">
        <v>568</v>
      </c>
      <c r="B419" t="s">
        <v>538</v>
      </c>
      <c r="C419" t="s">
        <v>569</v>
      </c>
      <c r="D419" s="1">
        <v>21.09</v>
      </c>
      <c r="E419" s="2">
        <v>3</v>
      </c>
      <c r="F419" s="2">
        <v>63.27</v>
      </c>
      <c r="G419" t="s">
        <v>540</v>
      </c>
      <c r="H419" t="s">
        <v>14</v>
      </c>
      <c r="I419" t="s">
        <v>14</v>
      </c>
    </row>
    <row r="420" spans="1:9">
      <c r="A420" t="s">
        <v>570</v>
      </c>
      <c r="B420" t="s">
        <v>538</v>
      </c>
      <c r="C420" t="s">
        <v>549</v>
      </c>
      <c r="D420" s="1">
        <v>21.09</v>
      </c>
      <c r="E420" s="2">
        <v>4.8</v>
      </c>
      <c r="F420" s="2">
        <v>101.23</v>
      </c>
      <c r="G420" t="s">
        <v>540</v>
      </c>
      <c r="H420" t="s">
        <v>14</v>
      </c>
      <c r="I420" t="s">
        <v>14</v>
      </c>
    </row>
    <row r="421" spans="1:9">
      <c r="A421" t="s">
        <v>571</v>
      </c>
      <c r="B421" t="s">
        <v>538</v>
      </c>
      <c r="C421" t="s">
        <v>539</v>
      </c>
      <c r="D421" s="1">
        <v>21.16</v>
      </c>
      <c r="E421" s="2">
        <v>3.15</v>
      </c>
      <c r="F421" s="2">
        <v>66.65</v>
      </c>
      <c r="G421" t="s">
        <v>540</v>
      </c>
      <c r="H421" t="s">
        <v>14</v>
      </c>
      <c r="I421" t="s">
        <v>14</v>
      </c>
    </row>
    <row r="422" spans="1:9">
      <c r="A422" t="s">
        <v>572</v>
      </c>
      <c r="B422" t="s">
        <v>538</v>
      </c>
      <c r="C422" t="s">
        <v>560</v>
      </c>
      <c r="D422" s="1">
        <v>21.12</v>
      </c>
      <c r="E422" s="2">
        <v>3.35</v>
      </c>
      <c r="F422" s="2">
        <v>70.75</v>
      </c>
      <c r="G422" t="s">
        <v>540</v>
      </c>
      <c r="H422" t="s">
        <v>14</v>
      </c>
      <c r="I422" t="s">
        <v>14</v>
      </c>
    </row>
    <row r="423" spans="1:9">
      <c r="A423" t="s">
        <v>573</v>
      </c>
      <c r="B423" t="s">
        <v>538</v>
      </c>
      <c r="C423" t="s">
        <v>574</v>
      </c>
      <c r="D423" s="1">
        <v>21.16</v>
      </c>
      <c r="E423" s="2">
        <v>5.1</v>
      </c>
      <c r="F423" s="2">
        <v>107.92</v>
      </c>
      <c r="G423" t="s">
        <v>540</v>
      </c>
      <c r="H423" t="s">
        <v>14</v>
      </c>
      <c r="I423" t="s">
        <v>14</v>
      </c>
    </row>
    <row r="424" spans="1:9">
      <c r="A424" t="s">
        <v>575</v>
      </c>
      <c r="B424" t="s">
        <v>538</v>
      </c>
      <c r="C424" t="s">
        <v>576</v>
      </c>
      <c r="D424" s="1">
        <v>21.19</v>
      </c>
      <c r="E424" s="2">
        <v>5.6</v>
      </c>
      <c r="F424" s="2">
        <v>118.66</v>
      </c>
      <c r="G424" t="s">
        <v>540</v>
      </c>
      <c r="H424" t="s">
        <v>14</v>
      </c>
      <c r="I424" t="s">
        <v>14</v>
      </c>
    </row>
    <row r="425" spans="1:9">
      <c r="A425" t="s">
        <v>577</v>
      </c>
      <c r="B425" t="s">
        <v>538</v>
      </c>
      <c r="C425" t="s">
        <v>578</v>
      </c>
      <c r="D425" s="1">
        <v>21.15</v>
      </c>
      <c r="E425" s="2">
        <v>3.85</v>
      </c>
      <c r="F425" s="2">
        <v>81.43</v>
      </c>
      <c r="G425" t="s">
        <v>540</v>
      </c>
      <c r="H425" t="s">
        <v>14</v>
      </c>
      <c r="I425" t="s">
        <v>14</v>
      </c>
    </row>
    <row r="426" spans="1:9">
      <c r="A426" t="s">
        <v>579</v>
      </c>
      <c r="B426" t="s">
        <v>538</v>
      </c>
      <c r="C426" t="s">
        <v>574</v>
      </c>
      <c r="D426" s="1">
        <v>21.15</v>
      </c>
      <c r="E426" s="2">
        <v>5.1</v>
      </c>
      <c r="F426" s="2">
        <v>107.86</v>
      </c>
      <c r="G426" t="s">
        <v>540</v>
      </c>
      <c r="H426" t="s">
        <v>14</v>
      </c>
      <c r="I426" t="s">
        <v>14</v>
      </c>
    </row>
    <row r="427" spans="1:9">
      <c r="A427" t="s">
        <v>580</v>
      </c>
      <c r="B427" t="s">
        <v>538</v>
      </c>
      <c r="C427" t="s">
        <v>553</v>
      </c>
      <c r="D427" s="1">
        <v>21</v>
      </c>
      <c r="E427" s="2">
        <v>3.35</v>
      </c>
      <c r="F427" s="2">
        <v>70.35</v>
      </c>
      <c r="G427" t="s">
        <v>540</v>
      </c>
      <c r="H427" t="s">
        <v>14</v>
      </c>
      <c r="I427" t="s">
        <v>14</v>
      </c>
    </row>
    <row r="428" spans="1:9">
      <c r="A428" t="s">
        <v>581</v>
      </c>
      <c r="B428" t="s">
        <v>538</v>
      </c>
      <c r="C428" t="s">
        <v>549</v>
      </c>
      <c r="D428" s="1">
        <v>21.04</v>
      </c>
      <c r="E428" s="2">
        <v>4.8</v>
      </c>
      <c r="F428" s="2">
        <v>100.99</v>
      </c>
      <c r="G428" t="s">
        <v>540</v>
      </c>
      <c r="H428" t="s">
        <v>14</v>
      </c>
      <c r="I428" t="s">
        <v>14</v>
      </c>
    </row>
    <row r="429" spans="1:9">
      <c r="A429" t="s">
        <v>582</v>
      </c>
      <c r="B429" t="s">
        <v>538</v>
      </c>
      <c r="C429" t="s">
        <v>549</v>
      </c>
      <c r="D429" s="1">
        <v>21.03</v>
      </c>
      <c r="E429" s="2">
        <v>4.8</v>
      </c>
      <c r="F429" s="2">
        <v>100.94</v>
      </c>
      <c r="G429" t="s">
        <v>540</v>
      </c>
      <c r="H429" t="s">
        <v>14</v>
      </c>
      <c r="I429" t="s">
        <v>14</v>
      </c>
    </row>
    <row r="430" spans="1:9">
      <c r="A430" t="s">
        <v>583</v>
      </c>
      <c r="B430" t="s">
        <v>538</v>
      </c>
      <c r="C430" t="s">
        <v>569</v>
      </c>
      <c r="D430" s="1">
        <v>21.1</v>
      </c>
      <c r="E430" s="2">
        <v>3</v>
      </c>
      <c r="F430" s="2">
        <v>63.3</v>
      </c>
      <c r="G430" t="s">
        <v>540</v>
      </c>
      <c r="H430" t="s">
        <v>14</v>
      </c>
      <c r="I430" t="s">
        <v>14</v>
      </c>
    </row>
    <row r="431" spans="1:9">
      <c r="A431" t="s">
        <v>584</v>
      </c>
      <c r="B431" t="s">
        <v>538</v>
      </c>
      <c r="C431" t="s">
        <v>547</v>
      </c>
      <c r="D431" s="1">
        <v>21.03</v>
      </c>
      <c r="E431" s="2">
        <v>5.35</v>
      </c>
      <c r="F431" s="2">
        <v>112.51</v>
      </c>
      <c r="G431" t="s">
        <v>540</v>
      </c>
      <c r="H431" t="s">
        <v>14</v>
      </c>
      <c r="I431" t="s">
        <v>14</v>
      </c>
    </row>
    <row r="432" spans="1:9">
      <c r="A432" t="s">
        <v>585</v>
      </c>
      <c r="B432" t="s">
        <v>538</v>
      </c>
      <c r="C432" t="s">
        <v>539</v>
      </c>
      <c r="D432" s="1">
        <v>21.14</v>
      </c>
      <c r="E432" s="2">
        <v>3.15</v>
      </c>
      <c r="F432" s="2">
        <v>66.59</v>
      </c>
      <c r="G432" t="s">
        <v>540</v>
      </c>
      <c r="H432" t="s">
        <v>14</v>
      </c>
      <c r="I432" t="s">
        <v>14</v>
      </c>
    </row>
    <row r="433" spans="1:9">
      <c r="A433" t="s">
        <v>586</v>
      </c>
      <c r="B433" t="s">
        <v>538</v>
      </c>
      <c r="C433" t="s">
        <v>549</v>
      </c>
      <c r="D433" s="1">
        <v>21.03</v>
      </c>
      <c r="E433" s="2">
        <v>4.8</v>
      </c>
      <c r="F433" s="2">
        <v>100.94</v>
      </c>
      <c r="G433" t="s">
        <v>540</v>
      </c>
      <c r="H433" t="s">
        <v>14</v>
      </c>
      <c r="I433" t="s">
        <v>14</v>
      </c>
    </row>
    <row r="434" spans="1:9">
      <c r="A434" t="s">
        <v>587</v>
      </c>
      <c r="B434" t="s">
        <v>538</v>
      </c>
      <c r="C434" t="s">
        <v>588</v>
      </c>
      <c r="D434" s="1">
        <v>21.08</v>
      </c>
      <c r="E434" s="2">
        <v>5.1</v>
      </c>
      <c r="F434" s="2">
        <v>107.51</v>
      </c>
      <c r="G434" t="s">
        <v>540</v>
      </c>
      <c r="H434" t="s">
        <v>14</v>
      </c>
      <c r="I434" t="s">
        <v>14</v>
      </c>
    </row>
    <row r="435" spans="1:9">
      <c r="A435" t="s">
        <v>589</v>
      </c>
      <c r="B435" t="s">
        <v>538</v>
      </c>
      <c r="C435" t="s">
        <v>590</v>
      </c>
      <c r="D435" s="1">
        <v>21.11</v>
      </c>
      <c r="E435" s="2">
        <v>5.35</v>
      </c>
      <c r="F435" s="2">
        <v>112.94</v>
      </c>
      <c r="G435" t="s">
        <v>540</v>
      </c>
      <c r="H435" t="s">
        <v>14</v>
      </c>
      <c r="I435" t="s">
        <v>14</v>
      </c>
    </row>
    <row r="436" spans="1:9">
      <c r="A436" t="s">
        <v>591</v>
      </c>
      <c r="B436" t="s">
        <v>538</v>
      </c>
      <c r="C436" t="s">
        <v>553</v>
      </c>
      <c r="D436" s="1">
        <v>20.99</v>
      </c>
      <c r="E436" s="2">
        <v>3.35</v>
      </c>
      <c r="F436" s="2">
        <v>70.32</v>
      </c>
      <c r="G436" t="s">
        <v>540</v>
      </c>
      <c r="H436" t="s">
        <v>14</v>
      </c>
      <c r="I436" t="s">
        <v>14</v>
      </c>
    </row>
    <row r="437" spans="1:9">
      <c r="A437" t="s">
        <v>592</v>
      </c>
      <c r="B437" t="s">
        <v>538</v>
      </c>
      <c r="C437" t="s">
        <v>549</v>
      </c>
      <c r="D437" s="1">
        <v>21.08</v>
      </c>
      <c r="E437" s="2">
        <v>4.8</v>
      </c>
      <c r="F437" s="2">
        <v>101.18</v>
      </c>
      <c r="G437" t="s">
        <v>540</v>
      </c>
      <c r="H437" t="s">
        <v>14</v>
      </c>
      <c r="I437" t="s">
        <v>14</v>
      </c>
    </row>
    <row r="438" spans="1:9">
      <c r="A438" t="s">
        <v>593</v>
      </c>
      <c r="B438" t="s">
        <v>538</v>
      </c>
      <c r="C438" t="s">
        <v>539</v>
      </c>
      <c r="D438" s="1">
        <v>21.12</v>
      </c>
      <c r="E438" s="2">
        <v>3.15</v>
      </c>
      <c r="F438" s="2">
        <v>66.53</v>
      </c>
      <c r="G438" t="s">
        <v>540</v>
      </c>
      <c r="H438" t="s">
        <v>14</v>
      </c>
      <c r="I438" t="s">
        <v>14</v>
      </c>
    </row>
    <row r="439" spans="1:9">
      <c r="A439" t="s">
        <v>594</v>
      </c>
      <c r="B439" t="s">
        <v>538</v>
      </c>
      <c r="C439" t="s">
        <v>595</v>
      </c>
      <c r="D439" s="1">
        <v>21.06</v>
      </c>
      <c r="E439" s="2">
        <v>4.6</v>
      </c>
      <c r="F439" s="2">
        <v>96.88</v>
      </c>
      <c r="G439" t="s">
        <v>540</v>
      </c>
      <c r="H439" t="s">
        <v>14</v>
      </c>
      <c r="I439" t="s">
        <v>14</v>
      </c>
    </row>
    <row r="440" spans="1:9">
      <c r="A440" t="s">
        <v>596</v>
      </c>
      <c r="B440" t="s">
        <v>538</v>
      </c>
      <c r="C440" t="s">
        <v>597</v>
      </c>
      <c r="D440" s="1">
        <v>21.08</v>
      </c>
      <c r="E440" s="2">
        <v>7.2</v>
      </c>
      <c r="F440" s="2">
        <v>151.78</v>
      </c>
      <c r="G440" t="s">
        <v>540</v>
      </c>
      <c r="H440" t="s">
        <v>14</v>
      </c>
      <c r="I440" t="s">
        <v>14</v>
      </c>
    </row>
    <row r="441" spans="1:9">
      <c r="A441" t="s">
        <v>598</v>
      </c>
      <c r="B441" t="s">
        <v>538</v>
      </c>
      <c r="C441" t="s">
        <v>599</v>
      </c>
      <c r="D441" s="1">
        <v>20.93</v>
      </c>
      <c r="E441" s="2">
        <v>5.6</v>
      </c>
      <c r="F441" s="2">
        <v>117.21</v>
      </c>
      <c r="G441" t="s">
        <v>540</v>
      </c>
      <c r="H441" t="s">
        <v>14</v>
      </c>
      <c r="I441" t="s">
        <v>14</v>
      </c>
    </row>
    <row r="442" spans="1:9">
      <c r="A442" t="s">
        <v>600</v>
      </c>
      <c r="B442" t="s">
        <v>538</v>
      </c>
      <c r="C442" t="s">
        <v>539</v>
      </c>
      <c r="D442" s="1">
        <v>20.98</v>
      </c>
      <c r="E442" s="2">
        <v>3.15</v>
      </c>
      <c r="F442" s="2">
        <v>66.09</v>
      </c>
      <c r="G442" t="s">
        <v>540</v>
      </c>
      <c r="H442" t="s">
        <v>14</v>
      </c>
      <c r="I442" t="s">
        <v>14</v>
      </c>
    </row>
    <row r="443" spans="1:9">
      <c r="A443" t="s">
        <v>601</v>
      </c>
      <c r="B443" t="s">
        <v>538</v>
      </c>
      <c r="C443" t="s">
        <v>569</v>
      </c>
      <c r="D443" s="1">
        <v>21.02</v>
      </c>
      <c r="E443" s="2">
        <v>3</v>
      </c>
      <c r="F443" s="2">
        <v>63.06</v>
      </c>
      <c r="G443" t="s">
        <v>540</v>
      </c>
      <c r="H443" t="s">
        <v>14</v>
      </c>
      <c r="I443" t="s">
        <v>14</v>
      </c>
    </row>
    <row r="444" spans="1:9">
      <c r="A444" t="s">
        <v>602</v>
      </c>
      <c r="B444" t="s">
        <v>603</v>
      </c>
      <c r="C444" t="s">
        <v>401</v>
      </c>
      <c r="D444" s="1">
        <v>18.26</v>
      </c>
      <c r="E444" s="2">
        <v>3.85</v>
      </c>
      <c r="F444" s="2">
        <v>70.3</v>
      </c>
      <c r="G444" t="s">
        <v>604</v>
      </c>
      <c r="H444" t="s">
        <v>14</v>
      </c>
      <c r="I444" t="s">
        <v>14</v>
      </c>
    </row>
    <row r="445" spans="1:9">
      <c r="A445" t="s">
        <v>605</v>
      </c>
      <c r="B445" t="s">
        <v>603</v>
      </c>
      <c r="C445" t="s">
        <v>406</v>
      </c>
      <c r="D445" s="1">
        <v>18.37</v>
      </c>
      <c r="E445" s="2">
        <v>4.2</v>
      </c>
      <c r="F445" s="2">
        <v>77.15</v>
      </c>
      <c r="G445" t="s">
        <v>604</v>
      </c>
      <c r="H445" t="s">
        <v>14</v>
      </c>
      <c r="I445" t="s">
        <v>14</v>
      </c>
    </row>
    <row r="446" spans="1:9">
      <c r="A446" t="s">
        <v>606</v>
      </c>
      <c r="B446" t="s">
        <v>607</v>
      </c>
      <c r="C446" t="s">
        <v>608</v>
      </c>
      <c r="D446" s="1">
        <v>20.18</v>
      </c>
      <c r="E446" s="2">
        <v>3.35</v>
      </c>
      <c r="F446" s="2">
        <v>67.6</v>
      </c>
      <c r="G446" t="s">
        <v>609</v>
      </c>
      <c r="H446" t="s">
        <v>14</v>
      </c>
      <c r="I446" t="s">
        <v>14</v>
      </c>
    </row>
    <row r="447" spans="1:9">
      <c r="A447" t="s">
        <v>610</v>
      </c>
      <c r="B447" t="s">
        <v>607</v>
      </c>
      <c r="C447" t="s">
        <v>608</v>
      </c>
      <c r="D447" s="1">
        <v>20.28</v>
      </c>
      <c r="E447" s="2">
        <v>3.35</v>
      </c>
      <c r="F447" s="2">
        <v>67.94</v>
      </c>
      <c r="G447" t="s">
        <v>609</v>
      </c>
      <c r="H447" t="s">
        <v>14</v>
      </c>
      <c r="I447" t="s">
        <v>14</v>
      </c>
    </row>
    <row r="448" spans="1:9">
      <c r="A448" t="s">
        <v>611</v>
      </c>
      <c r="B448" t="s">
        <v>607</v>
      </c>
      <c r="C448" t="s">
        <v>612</v>
      </c>
      <c r="D448" s="1">
        <v>20.28</v>
      </c>
      <c r="E448" s="2">
        <v>4.6</v>
      </c>
      <c r="F448" s="2">
        <v>93.29</v>
      </c>
      <c r="G448" t="s">
        <v>609</v>
      </c>
      <c r="H448" t="s">
        <v>14</v>
      </c>
      <c r="I448" t="s">
        <v>14</v>
      </c>
    </row>
    <row r="449" spans="1:9">
      <c r="A449" t="s">
        <v>613</v>
      </c>
      <c r="B449" t="s">
        <v>607</v>
      </c>
      <c r="C449" t="s">
        <v>608</v>
      </c>
      <c r="D449" s="1">
        <v>20.2</v>
      </c>
      <c r="E449" s="2">
        <v>3.35</v>
      </c>
      <c r="F449" s="2">
        <v>67.67</v>
      </c>
      <c r="G449" t="s">
        <v>609</v>
      </c>
      <c r="H449" t="s">
        <v>14</v>
      </c>
      <c r="I449" t="s">
        <v>14</v>
      </c>
    </row>
    <row r="450" spans="1:9">
      <c r="A450" t="s">
        <v>614</v>
      </c>
      <c r="B450" t="s">
        <v>607</v>
      </c>
      <c r="C450" t="s">
        <v>608</v>
      </c>
      <c r="D450" s="1">
        <v>20.25</v>
      </c>
      <c r="E450" s="2">
        <v>3.35</v>
      </c>
      <c r="F450" s="2">
        <v>67.84</v>
      </c>
      <c r="G450" t="s">
        <v>609</v>
      </c>
      <c r="H450" t="s">
        <v>14</v>
      </c>
      <c r="I450" t="s">
        <v>14</v>
      </c>
    </row>
    <row r="451" spans="1:9">
      <c r="A451" t="s">
        <v>615</v>
      </c>
      <c r="B451" t="s">
        <v>607</v>
      </c>
      <c r="C451" t="s">
        <v>612</v>
      </c>
      <c r="D451" s="1">
        <v>20.17</v>
      </c>
      <c r="E451" s="2">
        <v>4.6</v>
      </c>
      <c r="F451" s="2">
        <v>92.78</v>
      </c>
      <c r="G451" t="s">
        <v>609</v>
      </c>
      <c r="H451" t="s">
        <v>14</v>
      </c>
      <c r="I451" t="s">
        <v>14</v>
      </c>
    </row>
    <row r="452" spans="1:9">
      <c r="A452" t="s">
        <v>616</v>
      </c>
      <c r="B452" t="s">
        <v>607</v>
      </c>
      <c r="C452" t="s">
        <v>617</v>
      </c>
      <c r="D452" s="1">
        <v>20.24</v>
      </c>
      <c r="E452" s="2">
        <v>3.85</v>
      </c>
      <c r="F452" s="2">
        <v>77.92</v>
      </c>
      <c r="G452" t="s">
        <v>609</v>
      </c>
      <c r="H452" t="s">
        <v>14</v>
      </c>
      <c r="I452" t="s">
        <v>14</v>
      </c>
    </row>
    <row r="453" spans="1:9">
      <c r="A453" t="s">
        <v>618</v>
      </c>
      <c r="B453" t="s">
        <v>607</v>
      </c>
      <c r="C453" t="s">
        <v>619</v>
      </c>
      <c r="D453" s="1">
        <v>20.24</v>
      </c>
      <c r="E453" s="2">
        <v>4.6</v>
      </c>
      <c r="F453" s="2">
        <v>93.1</v>
      </c>
      <c r="G453" t="s">
        <v>609</v>
      </c>
      <c r="H453" t="s">
        <v>14</v>
      </c>
      <c r="I453" t="s">
        <v>14</v>
      </c>
    </row>
    <row r="454" spans="1:9">
      <c r="A454" t="s">
        <v>620</v>
      </c>
      <c r="B454" t="s">
        <v>607</v>
      </c>
      <c r="C454" t="s">
        <v>621</v>
      </c>
      <c r="D454" s="1">
        <v>20.38</v>
      </c>
      <c r="E454" s="2">
        <v>5.6</v>
      </c>
      <c r="F454" s="2">
        <v>114.13</v>
      </c>
      <c r="G454" t="s">
        <v>609</v>
      </c>
      <c r="H454" t="s">
        <v>14</v>
      </c>
      <c r="I454" t="s">
        <v>14</v>
      </c>
    </row>
    <row r="455" spans="1:9">
      <c r="A455" t="s">
        <v>622</v>
      </c>
      <c r="B455" t="s">
        <v>607</v>
      </c>
      <c r="C455" t="s">
        <v>623</v>
      </c>
      <c r="D455" s="1">
        <v>20.4</v>
      </c>
      <c r="E455" s="2">
        <v>3.35</v>
      </c>
      <c r="F455" s="2">
        <v>68.34</v>
      </c>
      <c r="G455" t="s">
        <v>609</v>
      </c>
      <c r="H455" t="s">
        <v>14</v>
      </c>
      <c r="I455" t="s">
        <v>14</v>
      </c>
    </row>
    <row r="456" spans="1:9">
      <c r="A456" t="s">
        <v>624</v>
      </c>
      <c r="B456" t="s">
        <v>607</v>
      </c>
      <c r="C456" t="s">
        <v>522</v>
      </c>
      <c r="D456" s="1">
        <v>20.37</v>
      </c>
      <c r="E456" s="2">
        <v>3.85</v>
      </c>
      <c r="F456" s="2">
        <v>78.42</v>
      </c>
      <c r="G456" t="s">
        <v>609</v>
      </c>
      <c r="H456" t="s">
        <v>14</v>
      </c>
      <c r="I456" t="s">
        <v>14</v>
      </c>
    </row>
    <row r="457" spans="1:9">
      <c r="A457" t="s">
        <v>625</v>
      </c>
      <c r="B457" t="s">
        <v>607</v>
      </c>
      <c r="C457" t="s">
        <v>522</v>
      </c>
      <c r="D457" s="1">
        <v>20.29</v>
      </c>
      <c r="E457" s="2">
        <v>3.85</v>
      </c>
      <c r="F457" s="2">
        <v>78.12</v>
      </c>
      <c r="G457" t="s">
        <v>609</v>
      </c>
      <c r="H457" t="s">
        <v>14</v>
      </c>
      <c r="I457" t="s">
        <v>14</v>
      </c>
    </row>
    <row r="458" spans="1:9">
      <c r="A458" t="s">
        <v>626</v>
      </c>
      <c r="B458" t="s">
        <v>607</v>
      </c>
      <c r="C458" t="s">
        <v>627</v>
      </c>
      <c r="D458" s="1">
        <v>20.52</v>
      </c>
      <c r="E458" s="2">
        <v>4.05</v>
      </c>
      <c r="F458" s="2">
        <v>83.11</v>
      </c>
      <c r="G458" t="s">
        <v>609</v>
      </c>
      <c r="H458" t="s">
        <v>14</v>
      </c>
      <c r="I458" t="s">
        <v>14</v>
      </c>
    </row>
    <row r="459" spans="1:9">
      <c r="A459" t="s">
        <v>628</v>
      </c>
      <c r="B459" t="s">
        <v>607</v>
      </c>
      <c r="C459" t="s">
        <v>629</v>
      </c>
      <c r="D459" s="1">
        <v>20.42</v>
      </c>
      <c r="E459" s="2">
        <v>4.2</v>
      </c>
      <c r="F459" s="2">
        <v>85.76</v>
      </c>
      <c r="G459" t="s">
        <v>609</v>
      </c>
      <c r="H459" t="s">
        <v>14</v>
      </c>
      <c r="I459" t="s">
        <v>14</v>
      </c>
    </row>
    <row r="460" spans="1:9">
      <c r="A460" t="s">
        <v>630</v>
      </c>
      <c r="B460" t="s">
        <v>607</v>
      </c>
      <c r="C460" t="s">
        <v>522</v>
      </c>
      <c r="D460" s="1">
        <v>20.42</v>
      </c>
      <c r="E460" s="2">
        <v>3.85</v>
      </c>
      <c r="F460" s="2">
        <v>78.62</v>
      </c>
      <c r="G460" t="s">
        <v>609</v>
      </c>
      <c r="H460" t="s">
        <v>14</v>
      </c>
      <c r="I460" t="s">
        <v>14</v>
      </c>
    </row>
    <row r="461" spans="1:9">
      <c r="A461" t="s">
        <v>631</v>
      </c>
      <c r="B461" t="s">
        <v>607</v>
      </c>
      <c r="C461" t="s">
        <v>612</v>
      </c>
      <c r="D461" s="1">
        <v>20.49</v>
      </c>
      <c r="E461" s="2">
        <v>4.6</v>
      </c>
      <c r="F461" s="2">
        <v>94.25</v>
      </c>
      <c r="G461" t="s">
        <v>609</v>
      </c>
      <c r="H461" t="s">
        <v>14</v>
      </c>
      <c r="I461" t="s">
        <v>14</v>
      </c>
    </row>
    <row r="462" spans="1:9">
      <c r="A462" t="s">
        <v>632</v>
      </c>
      <c r="B462" t="s">
        <v>607</v>
      </c>
      <c r="C462" t="s">
        <v>399</v>
      </c>
      <c r="D462" s="1">
        <v>20.44</v>
      </c>
      <c r="E462" s="2">
        <v>4.6</v>
      </c>
      <c r="F462" s="2">
        <v>94.02</v>
      </c>
      <c r="G462" t="s">
        <v>609</v>
      </c>
      <c r="H462" t="s">
        <v>14</v>
      </c>
      <c r="I462" t="s">
        <v>14</v>
      </c>
    </row>
    <row r="463" spans="1:9">
      <c r="A463" t="s">
        <v>633</v>
      </c>
      <c r="B463" t="s">
        <v>607</v>
      </c>
      <c r="C463" t="s">
        <v>634</v>
      </c>
      <c r="D463" s="1">
        <v>20.37</v>
      </c>
      <c r="E463" s="2">
        <v>3.85</v>
      </c>
      <c r="F463" s="2">
        <v>78.42</v>
      </c>
      <c r="G463" t="s">
        <v>609</v>
      </c>
      <c r="H463" t="s">
        <v>14</v>
      </c>
      <c r="I463" t="s">
        <v>14</v>
      </c>
    </row>
    <row r="464" spans="1:9">
      <c r="A464" t="s">
        <v>635</v>
      </c>
      <c r="B464" t="s">
        <v>607</v>
      </c>
      <c r="C464" t="s">
        <v>522</v>
      </c>
      <c r="D464" s="1">
        <v>20.43</v>
      </c>
      <c r="E464" s="2">
        <v>3.85</v>
      </c>
      <c r="F464" s="2">
        <v>78.66</v>
      </c>
      <c r="G464" t="s">
        <v>609</v>
      </c>
      <c r="H464" t="s">
        <v>14</v>
      </c>
      <c r="I464" t="s">
        <v>14</v>
      </c>
    </row>
    <row r="465" spans="1:9">
      <c r="A465" t="s">
        <v>636</v>
      </c>
      <c r="B465" t="s">
        <v>607</v>
      </c>
      <c r="C465" t="s">
        <v>634</v>
      </c>
      <c r="D465" s="1">
        <v>20.37</v>
      </c>
      <c r="E465" s="2">
        <v>3.85</v>
      </c>
      <c r="F465" s="2">
        <v>78.42</v>
      </c>
      <c r="G465" t="s">
        <v>609</v>
      </c>
      <c r="H465" t="s">
        <v>14</v>
      </c>
      <c r="I465" t="s">
        <v>14</v>
      </c>
    </row>
    <row r="466" spans="1:9">
      <c r="A466" t="s">
        <v>637</v>
      </c>
      <c r="B466" t="s">
        <v>607</v>
      </c>
      <c r="C466" t="s">
        <v>623</v>
      </c>
      <c r="D466" s="1">
        <v>20.42</v>
      </c>
      <c r="E466" s="2">
        <v>3.35</v>
      </c>
      <c r="F466" s="2">
        <v>68.41</v>
      </c>
      <c r="G466" t="s">
        <v>609</v>
      </c>
      <c r="H466" t="s">
        <v>14</v>
      </c>
      <c r="I466" t="s">
        <v>14</v>
      </c>
    </row>
    <row r="467" spans="1:9">
      <c r="A467" t="s">
        <v>638</v>
      </c>
      <c r="B467" t="s">
        <v>607</v>
      </c>
      <c r="C467" t="s">
        <v>399</v>
      </c>
      <c r="D467" s="1">
        <v>20.34</v>
      </c>
      <c r="E467" s="2">
        <v>4.6</v>
      </c>
      <c r="F467" s="2">
        <v>93.56</v>
      </c>
      <c r="G467" t="s">
        <v>609</v>
      </c>
      <c r="H467" t="s">
        <v>14</v>
      </c>
      <c r="I467" t="s">
        <v>14</v>
      </c>
    </row>
    <row r="468" spans="1:9">
      <c r="A468" t="s">
        <v>639</v>
      </c>
      <c r="B468" t="s">
        <v>607</v>
      </c>
      <c r="C468" t="s">
        <v>612</v>
      </c>
      <c r="D468" s="1">
        <v>20.38</v>
      </c>
      <c r="E468" s="2">
        <v>4.6</v>
      </c>
      <c r="F468" s="2">
        <v>93.75</v>
      </c>
      <c r="G468" t="s">
        <v>609</v>
      </c>
      <c r="H468" t="s">
        <v>14</v>
      </c>
      <c r="I468" t="s">
        <v>14</v>
      </c>
    </row>
    <row r="469" spans="1:9">
      <c r="A469" t="s">
        <v>640</v>
      </c>
      <c r="B469" t="s">
        <v>607</v>
      </c>
      <c r="C469" t="s">
        <v>522</v>
      </c>
      <c r="D469" s="1">
        <v>20.44</v>
      </c>
      <c r="E469" s="2">
        <v>3.85</v>
      </c>
      <c r="F469" s="2">
        <v>78.69</v>
      </c>
      <c r="G469" t="s">
        <v>609</v>
      </c>
      <c r="H469" t="s">
        <v>14</v>
      </c>
      <c r="I469" t="s">
        <v>14</v>
      </c>
    </row>
    <row r="470" spans="1:9">
      <c r="A470" t="s">
        <v>641</v>
      </c>
      <c r="B470" t="s">
        <v>607</v>
      </c>
      <c r="C470" t="s">
        <v>634</v>
      </c>
      <c r="D470" s="1">
        <v>20.44</v>
      </c>
      <c r="E470" s="2">
        <v>3.85</v>
      </c>
      <c r="F470" s="2">
        <v>78.69</v>
      </c>
      <c r="G470" t="s">
        <v>609</v>
      </c>
      <c r="H470" t="s">
        <v>14</v>
      </c>
      <c r="I470" t="s">
        <v>14</v>
      </c>
    </row>
    <row r="471" spans="1:9">
      <c r="A471" t="s">
        <v>642</v>
      </c>
      <c r="B471" t="s">
        <v>607</v>
      </c>
      <c r="C471" t="s">
        <v>396</v>
      </c>
      <c r="D471" s="1">
        <v>20.45</v>
      </c>
      <c r="E471" s="2">
        <v>5.1</v>
      </c>
      <c r="F471" s="2">
        <v>104.29</v>
      </c>
      <c r="G471" t="s">
        <v>609</v>
      </c>
      <c r="H471" t="s">
        <v>14</v>
      </c>
      <c r="I471" t="s">
        <v>14</v>
      </c>
    </row>
    <row r="472" spans="1:9">
      <c r="A472" t="s">
        <v>643</v>
      </c>
      <c r="B472" t="s">
        <v>607</v>
      </c>
      <c r="C472" t="s">
        <v>522</v>
      </c>
      <c r="D472" s="1">
        <v>20.47</v>
      </c>
      <c r="E472" s="2">
        <v>3.85</v>
      </c>
      <c r="F472" s="2">
        <v>78.81</v>
      </c>
      <c r="G472" t="s">
        <v>609</v>
      </c>
      <c r="H472" t="s">
        <v>14</v>
      </c>
      <c r="I472" t="s">
        <v>14</v>
      </c>
    </row>
    <row r="473" spans="1:9">
      <c r="A473" t="s">
        <v>644</v>
      </c>
      <c r="B473" t="s">
        <v>607</v>
      </c>
      <c r="C473" t="s">
        <v>399</v>
      </c>
      <c r="D473" s="1">
        <v>20.45</v>
      </c>
      <c r="E473" s="2">
        <v>4.6</v>
      </c>
      <c r="F473" s="2">
        <v>94.07</v>
      </c>
      <c r="G473" t="s">
        <v>609</v>
      </c>
      <c r="H473" t="s">
        <v>14</v>
      </c>
      <c r="I473" t="s">
        <v>14</v>
      </c>
    </row>
    <row r="474" spans="1:9">
      <c r="A474" t="s">
        <v>645</v>
      </c>
      <c r="B474" t="s">
        <v>607</v>
      </c>
      <c r="C474" t="s">
        <v>634</v>
      </c>
      <c r="D474" s="1">
        <v>20.38</v>
      </c>
      <c r="E474" s="2">
        <v>3.85</v>
      </c>
      <c r="F474" s="2">
        <v>78.46</v>
      </c>
      <c r="G474" t="s">
        <v>609</v>
      </c>
      <c r="H474" t="s">
        <v>14</v>
      </c>
      <c r="I474" t="s">
        <v>14</v>
      </c>
    </row>
    <row r="475" spans="1:9">
      <c r="A475" t="s">
        <v>646</v>
      </c>
      <c r="B475" t="s">
        <v>607</v>
      </c>
      <c r="C475" t="s">
        <v>483</v>
      </c>
      <c r="D475" s="1">
        <v>20.34</v>
      </c>
      <c r="E475" s="2">
        <v>4.05</v>
      </c>
      <c r="F475" s="2">
        <v>82.38</v>
      </c>
      <c r="G475" t="s">
        <v>609</v>
      </c>
      <c r="H475" t="s">
        <v>14</v>
      </c>
      <c r="I475" t="s">
        <v>14</v>
      </c>
    </row>
    <row r="476" spans="1:9">
      <c r="A476" t="s">
        <v>647</v>
      </c>
      <c r="B476" t="s">
        <v>607</v>
      </c>
      <c r="C476" t="s">
        <v>399</v>
      </c>
      <c r="D476" s="1">
        <v>20.38</v>
      </c>
      <c r="E476" s="2">
        <v>4.6</v>
      </c>
      <c r="F476" s="2">
        <v>93.75</v>
      </c>
      <c r="G476" t="s">
        <v>609</v>
      </c>
      <c r="H476" t="s">
        <v>14</v>
      </c>
      <c r="I476" t="s">
        <v>14</v>
      </c>
    </row>
    <row r="477" spans="1:9">
      <c r="A477" t="s">
        <v>648</v>
      </c>
      <c r="B477" t="s">
        <v>607</v>
      </c>
      <c r="C477" t="s">
        <v>634</v>
      </c>
      <c r="D477" s="1">
        <v>20.42</v>
      </c>
      <c r="E477" s="2">
        <v>3.85</v>
      </c>
      <c r="F477" s="2">
        <v>78.62</v>
      </c>
      <c r="G477" t="s">
        <v>609</v>
      </c>
      <c r="H477" t="s">
        <v>14</v>
      </c>
      <c r="I477" t="s">
        <v>14</v>
      </c>
    </row>
    <row r="478" spans="1:9">
      <c r="A478" t="s">
        <v>649</v>
      </c>
      <c r="B478" t="s">
        <v>607</v>
      </c>
      <c r="C478" t="s">
        <v>650</v>
      </c>
      <c r="D478" s="1">
        <v>20.43</v>
      </c>
      <c r="E478" s="2">
        <v>4.6</v>
      </c>
      <c r="F478" s="2">
        <v>93.98</v>
      </c>
      <c r="G478" t="s">
        <v>609</v>
      </c>
      <c r="H478" t="s">
        <v>14</v>
      </c>
      <c r="I478" t="s">
        <v>14</v>
      </c>
    </row>
    <row r="479" spans="1:9">
      <c r="A479" t="s">
        <v>651</v>
      </c>
      <c r="B479" t="s">
        <v>607</v>
      </c>
      <c r="C479" t="s">
        <v>634</v>
      </c>
      <c r="D479" s="1">
        <v>20.37</v>
      </c>
      <c r="E479" s="2">
        <v>3.85</v>
      </c>
      <c r="F479" s="2">
        <v>78.42</v>
      </c>
      <c r="G479" t="s">
        <v>609</v>
      </c>
      <c r="H479" t="s">
        <v>14</v>
      </c>
      <c r="I479" t="s">
        <v>14</v>
      </c>
    </row>
    <row r="480" spans="1:9">
      <c r="A480" t="s">
        <v>652</v>
      </c>
      <c r="B480" t="s">
        <v>653</v>
      </c>
      <c r="C480" t="s">
        <v>608</v>
      </c>
      <c r="D480" s="1">
        <v>17.58</v>
      </c>
      <c r="E480" s="2">
        <v>3.35</v>
      </c>
      <c r="F480" s="2">
        <v>58.89</v>
      </c>
      <c r="G480" t="s">
        <v>654</v>
      </c>
      <c r="H480" t="s">
        <v>14</v>
      </c>
      <c r="I480" t="s">
        <v>14</v>
      </c>
    </row>
    <row r="481" spans="1:9">
      <c r="A481" t="s">
        <v>655</v>
      </c>
      <c r="B481" t="s">
        <v>653</v>
      </c>
      <c r="C481" t="s">
        <v>617</v>
      </c>
      <c r="D481" s="1">
        <v>17.54</v>
      </c>
      <c r="E481" s="2">
        <v>3.85</v>
      </c>
      <c r="F481" s="2">
        <v>67.53</v>
      </c>
      <c r="G481" t="s">
        <v>654</v>
      </c>
      <c r="H481" t="s">
        <v>14</v>
      </c>
      <c r="I481" t="s">
        <v>14</v>
      </c>
    </row>
    <row r="482" spans="1:9">
      <c r="A482" t="s">
        <v>656</v>
      </c>
      <c r="B482" t="s">
        <v>653</v>
      </c>
      <c r="C482" t="s">
        <v>608</v>
      </c>
      <c r="D482" s="1">
        <v>17.55</v>
      </c>
      <c r="E482" s="2">
        <v>3.35</v>
      </c>
      <c r="F482" s="2">
        <v>58.79</v>
      </c>
      <c r="G482" t="s">
        <v>654</v>
      </c>
      <c r="H482" t="s">
        <v>14</v>
      </c>
      <c r="I482" t="s">
        <v>14</v>
      </c>
    </row>
    <row r="483" spans="1:9">
      <c r="A483" t="s">
        <v>657</v>
      </c>
      <c r="B483" t="s">
        <v>653</v>
      </c>
      <c r="C483" t="s">
        <v>608</v>
      </c>
      <c r="D483" s="1">
        <v>17.54</v>
      </c>
      <c r="E483" s="2">
        <v>3.35</v>
      </c>
      <c r="F483" s="2">
        <v>58.76</v>
      </c>
      <c r="G483" t="s">
        <v>654</v>
      </c>
      <c r="H483" t="s">
        <v>14</v>
      </c>
      <c r="I483" t="s">
        <v>14</v>
      </c>
    </row>
    <row r="484" spans="1:9">
      <c r="A484" t="s">
        <v>658</v>
      </c>
      <c r="B484" t="s">
        <v>653</v>
      </c>
      <c r="C484" t="s">
        <v>608</v>
      </c>
      <c r="D484" s="1">
        <v>17.62</v>
      </c>
      <c r="E484" s="2">
        <v>3.35</v>
      </c>
      <c r="F484" s="2">
        <v>59.03</v>
      </c>
      <c r="G484" t="s">
        <v>654</v>
      </c>
      <c r="H484" t="s">
        <v>14</v>
      </c>
      <c r="I484" t="s">
        <v>14</v>
      </c>
    </row>
    <row r="485" spans="1:9">
      <c r="A485" t="s">
        <v>659</v>
      </c>
      <c r="B485" t="s">
        <v>653</v>
      </c>
      <c r="C485" t="s">
        <v>612</v>
      </c>
      <c r="D485" s="1">
        <v>17.6</v>
      </c>
      <c r="E485" s="2">
        <v>4.6</v>
      </c>
      <c r="F485" s="2">
        <v>80.96</v>
      </c>
      <c r="G485" t="s">
        <v>654</v>
      </c>
      <c r="H485" t="s">
        <v>14</v>
      </c>
      <c r="I485" t="s">
        <v>14</v>
      </c>
    </row>
    <row r="486" spans="1:9">
      <c r="A486" t="s">
        <v>660</v>
      </c>
      <c r="B486" t="s">
        <v>653</v>
      </c>
      <c r="C486" t="s">
        <v>612</v>
      </c>
      <c r="D486" s="1">
        <v>17.49</v>
      </c>
      <c r="E486" s="2">
        <v>4.6</v>
      </c>
      <c r="F486" s="2">
        <v>80.45</v>
      </c>
      <c r="G486" t="s">
        <v>654</v>
      </c>
      <c r="H486" t="s">
        <v>14</v>
      </c>
      <c r="I486" t="s">
        <v>14</v>
      </c>
    </row>
    <row r="487" spans="1:9">
      <c r="A487" t="s">
        <v>661</v>
      </c>
      <c r="B487" t="s">
        <v>653</v>
      </c>
      <c r="C487" t="s">
        <v>623</v>
      </c>
      <c r="D487" s="1">
        <v>17.53</v>
      </c>
      <c r="E487" s="2">
        <v>3.35</v>
      </c>
      <c r="F487" s="2">
        <v>58.73</v>
      </c>
      <c r="G487" t="s">
        <v>654</v>
      </c>
      <c r="H487" t="s">
        <v>14</v>
      </c>
      <c r="I487" t="s">
        <v>14</v>
      </c>
    </row>
    <row r="488" spans="1:9">
      <c r="A488" t="s">
        <v>662</v>
      </c>
      <c r="B488" t="s">
        <v>653</v>
      </c>
      <c r="C488" t="s">
        <v>612</v>
      </c>
      <c r="D488" s="1">
        <v>17.62</v>
      </c>
      <c r="E488" s="2">
        <v>4.6</v>
      </c>
      <c r="F488" s="2">
        <v>81.05</v>
      </c>
      <c r="G488" t="s">
        <v>654</v>
      </c>
      <c r="H488" t="s">
        <v>14</v>
      </c>
      <c r="I488" t="s">
        <v>14</v>
      </c>
    </row>
    <row r="489" spans="1:9">
      <c r="A489" t="s">
        <v>663</v>
      </c>
      <c r="B489" t="s">
        <v>653</v>
      </c>
      <c r="C489" t="s">
        <v>612</v>
      </c>
      <c r="D489" s="1">
        <v>17.7</v>
      </c>
      <c r="E489" s="2">
        <v>4.6</v>
      </c>
      <c r="F489" s="2">
        <v>81.42</v>
      </c>
      <c r="G489" t="s">
        <v>654</v>
      </c>
      <c r="H489" t="s">
        <v>14</v>
      </c>
      <c r="I489" t="s">
        <v>14</v>
      </c>
    </row>
    <row r="490" spans="1:9">
      <c r="A490" t="s">
        <v>664</v>
      </c>
      <c r="B490" t="s">
        <v>653</v>
      </c>
      <c r="C490" t="s">
        <v>612</v>
      </c>
      <c r="D490" s="1">
        <v>17.7</v>
      </c>
      <c r="E490" s="2">
        <v>4.6</v>
      </c>
      <c r="F490" s="2">
        <v>81.42</v>
      </c>
      <c r="G490" t="s">
        <v>654</v>
      </c>
      <c r="H490" t="s">
        <v>14</v>
      </c>
      <c r="I490" t="s">
        <v>14</v>
      </c>
    </row>
    <row r="491" spans="1:9">
      <c r="A491" t="s">
        <v>665</v>
      </c>
      <c r="B491" t="s">
        <v>653</v>
      </c>
      <c r="C491" t="s">
        <v>612</v>
      </c>
      <c r="D491" s="1">
        <v>17.6</v>
      </c>
      <c r="E491" s="2">
        <v>4.6</v>
      </c>
      <c r="F491" s="2">
        <v>80.96</v>
      </c>
      <c r="G491" t="s">
        <v>654</v>
      </c>
      <c r="H491" t="s">
        <v>14</v>
      </c>
      <c r="I491" t="s">
        <v>14</v>
      </c>
    </row>
    <row r="492" spans="1:9">
      <c r="A492" t="s">
        <v>666</v>
      </c>
      <c r="B492" t="s">
        <v>653</v>
      </c>
      <c r="C492" t="s">
        <v>667</v>
      </c>
      <c r="D492" s="1">
        <v>17.62</v>
      </c>
      <c r="E492" s="2">
        <v>3.35</v>
      </c>
      <c r="F492" s="2">
        <v>59.03</v>
      </c>
      <c r="G492" t="s">
        <v>654</v>
      </c>
      <c r="H492" t="s">
        <v>14</v>
      </c>
      <c r="I492" t="s">
        <v>14</v>
      </c>
    </row>
    <row r="493" spans="1:9">
      <c r="A493" t="s">
        <v>668</v>
      </c>
      <c r="B493" t="s">
        <v>653</v>
      </c>
      <c r="C493" t="s">
        <v>669</v>
      </c>
      <c r="D493" s="1">
        <v>17.71</v>
      </c>
      <c r="E493" s="2">
        <v>4.2</v>
      </c>
      <c r="F493" s="2">
        <v>74.38</v>
      </c>
      <c r="G493" t="s">
        <v>654</v>
      </c>
      <c r="H493" t="s">
        <v>14</v>
      </c>
      <c r="I493" t="s">
        <v>14</v>
      </c>
    </row>
    <row r="494" spans="1:9">
      <c r="A494" t="s">
        <v>670</v>
      </c>
      <c r="B494" t="s">
        <v>653</v>
      </c>
      <c r="C494" t="s">
        <v>522</v>
      </c>
      <c r="D494" s="1">
        <v>17.6</v>
      </c>
      <c r="E494" s="2">
        <v>3.85</v>
      </c>
      <c r="F494" s="2">
        <v>67.76</v>
      </c>
      <c r="G494" t="s">
        <v>654</v>
      </c>
      <c r="H494" t="s">
        <v>14</v>
      </c>
      <c r="I494" t="s">
        <v>14</v>
      </c>
    </row>
    <row r="495" spans="1:9">
      <c r="A495" t="s">
        <v>671</v>
      </c>
      <c r="B495" t="s">
        <v>653</v>
      </c>
      <c r="C495" t="s">
        <v>612</v>
      </c>
      <c r="D495" s="1">
        <v>17.63</v>
      </c>
      <c r="E495" s="2">
        <v>4.6</v>
      </c>
      <c r="F495" s="2">
        <v>81.1</v>
      </c>
      <c r="G495" t="s">
        <v>654</v>
      </c>
      <c r="H495" t="s">
        <v>14</v>
      </c>
      <c r="I495" t="s">
        <v>14</v>
      </c>
    </row>
    <row r="496" spans="1:9">
      <c r="A496" t="s">
        <v>672</v>
      </c>
      <c r="B496" t="s">
        <v>653</v>
      </c>
      <c r="C496" t="s">
        <v>673</v>
      </c>
      <c r="D496" s="1">
        <v>17.53</v>
      </c>
      <c r="E496" s="2">
        <v>4.6</v>
      </c>
      <c r="F496" s="2">
        <v>80.64</v>
      </c>
      <c r="G496" t="s">
        <v>654</v>
      </c>
      <c r="H496" t="s">
        <v>14</v>
      </c>
      <c r="I496" t="s">
        <v>14</v>
      </c>
    </row>
    <row r="497" spans="1:9">
      <c r="A497" t="s">
        <v>674</v>
      </c>
      <c r="B497" t="s">
        <v>653</v>
      </c>
      <c r="C497" t="s">
        <v>522</v>
      </c>
      <c r="D497" s="1">
        <v>17.58</v>
      </c>
      <c r="E497" s="2">
        <v>3.85</v>
      </c>
      <c r="F497" s="2">
        <v>67.68</v>
      </c>
      <c r="G497" t="s">
        <v>654</v>
      </c>
      <c r="H497" t="s">
        <v>14</v>
      </c>
      <c r="I497" t="s">
        <v>14</v>
      </c>
    </row>
    <row r="498" spans="1:9">
      <c r="A498" t="s">
        <v>675</v>
      </c>
      <c r="B498" t="s">
        <v>653</v>
      </c>
      <c r="C498" t="s">
        <v>612</v>
      </c>
      <c r="D498" s="1">
        <v>17.61</v>
      </c>
      <c r="E498" s="2">
        <v>4.6</v>
      </c>
      <c r="F498" s="2">
        <v>81.01</v>
      </c>
      <c r="G498" t="s">
        <v>654</v>
      </c>
      <c r="H498" t="s">
        <v>14</v>
      </c>
      <c r="I498" t="s">
        <v>14</v>
      </c>
    </row>
    <row r="499" spans="1:9">
      <c r="A499" t="s">
        <v>676</v>
      </c>
      <c r="B499" t="s">
        <v>653</v>
      </c>
      <c r="C499" t="s">
        <v>522</v>
      </c>
      <c r="D499" s="1">
        <v>17.63</v>
      </c>
      <c r="E499" s="2">
        <v>3.85</v>
      </c>
      <c r="F499" s="2">
        <v>67.88</v>
      </c>
      <c r="G499" t="s">
        <v>654</v>
      </c>
      <c r="H499" t="s">
        <v>14</v>
      </c>
      <c r="I499" t="s">
        <v>14</v>
      </c>
    </row>
    <row r="500" spans="1:9">
      <c r="A500" t="s">
        <v>677</v>
      </c>
      <c r="B500" t="s">
        <v>653</v>
      </c>
      <c r="C500" t="s">
        <v>673</v>
      </c>
      <c r="D500" s="1">
        <v>17.58</v>
      </c>
      <c r="E500" s="2">
        <v>4.6</v>
      </c>
      <c r="F500" s="2">
        <v>80.87</v>
      </c>
      <c r="G500" t="s">
        <v>654</v>
      </c>
      <c r="H500" t="s">
        <v>14</v>
      </c>
      <c r="I500" t="s">
        <v>14</v>
      </c>
    </row>
    <row r="501" spans="1:9">
      <c r="A501" t="s">
        <v>678</v>
      </c>
      <c r="B501" t="s">
        <v>653</v>
      </c>
      <c r="C501" t="s">
        <v>679</v>
      </c>
      <c r="D501" s="1">
        <v>17.63</v>
      </c>
      <c r="E501" s="2">
        <v>4.6</v>
      </c>
      <c r="F501" s="2">
        <v>81.1</v>
      </c>
      <c r="G501" t="s">
        <v>654</v>
      </c>
      <c r="H501" t="s">
        <v>14</v>
      </c>
      <c r="I501" t="s">
        <v>14</v>
      </c>
    </row>
    <row r="502" spans="1:9">
      <c r="A502" t="s">
        <v>680</v>
      </c>
      <c r="B502" t="s">
        <v>653</v>
      </c>
      <c r="C502" t="s">
        <v>634</v>
      </c>
      <c r="D502" s="1">
        <v>17.64</v>
      </c>
      <c r="E502" s="2">
        <v>3.85</v>
      </c>
      <c r="F502" s="2">
        <v>67.91</v>
      </c>
      <c r="G502" t="s">
        <v>654</v>
      </c>
      <c r="H502" t="s">
        <v>14</v>
      </c>
      <c r="I502" t="s">
        <v>14</v>
      </c>
    </row>
    <row r="503" spans="1:9">
      <c r="A503" t="s">
        <v>681</v>
      </c>
      <c r="B503" t="s">
        <v>653</v>
      </c>
      <c r="C503" t="s">
        <v>522</v>
      </c>
      <c r="D503" s="1">
        <v>17.65</v>
      </c>
      <c r="E503" s="2">
        <v>3.85</v>
      </c>
      <c r="F503" s="2">
        <v>67.95</v>
      </c>
      <c r="G503" t="s">
        <v>654</v>
      </c>
      <c r="H503" t="s">
        <v>14</v>
      </c>
      <c r="I503" t="s">
        <v>14</v>
      </c>
    </row>
    <row r="504" spans="1:9">
      <c r="A504" t="s">
        <v>682</v>
      </c>
      <c r="B504" t="s">
        <v>653</v>
      </c>
      <c r="C504" t="s">
        <v>634</v>
      </c>
      <c r="D504" s="1">
        <v>17.62</v>
      </c>
      <c r="E504" s="2">
        <v>3.85</v>
      </c>
      <c r="F504" s="2">
        <v>67.84</v>
      </c>
      <c r="G504" t="s">
        <v>654</v>
      </c>
      <c r="H504" t="s">
        <v>14</v>
      </c>
      <c r="I504" t="s">
        <v>14</v>
      </c>
    </row>
    <row r="505" spans="1:9">
      <c r="A505" t="s">
        <v>683</v>
      </c>
      <c r="B505" t="s">
        <v>653</v>
      </c>
      <c r="C505" t="s">
        <v>399</v>
      </c>
      <c r="D505" s="1">
        <v>17.64</v>
      </c>
      <c r="E505" s="2">
        <v>4.6</v>
      </c>
      <c r="F505" s="2">
        <v>81.14</v>
      </c>
      <c r="G505" t="s">
        <v>654</v>
      </c>
      <c r="H505" t="s">
        <v>14</v>
      </c>
      <c r="I505" t="s">
        <v>14</v>
      </c>
    </row>
    <row r="506" spans="1:9">
      <c r="A506" t="s">
        <v>684</v>
      </c>
      <c r="B506" t="s">
        <v>653</v>
      </c>
      <c r="C506" t="s">
        <v>634</v>
      </c>
      <c r="D506" s="1">
        <v>17.61</v>
      </c>
      <c r="E506" s="2">
        <v>3.85</v>
      </c>
      <c r="F506" s="2">
        <v>67.8</v>
      </c>
      <c r="G506" t="s">
        <v>654</v>
      </c>
      <c r="H506" t="s">
        <v>14</v>
      </c>
      <c r="I506" t="s">
        <v>14</v>
      </c>
    </row>
    <row r="507" spans="1:9">
      <c r="A507" t="s">
        <v>685</v>
      </c>
      <c r="B507" t="s">
        <v>653</v>
      </c>
      <c r="C507" t="s">
        <v>686</v>
      </c>
      <c r="D507" s="1">
        <v>17.6</v>
      </c>
      <c r="E507" s="2">
        <v>5.6</v>
      </c>
      <c r="F507" s="2">
        <v>98.56</v>
      </c>
      <c r="G507" t="s">
        <v>654</v>
      </c>
      <c r="H507" t="s">
        <v>14</v>
      </c>
      <c r="I507" t="s">
        <v>14</v>
      </c>
    </row>
    <row r="508" spans="1:9">
      <c r="A508" t="s">
        <v>687</v>
      </c>
      <c r="B508" t="s">
        <v>653</v>
      </c>
      <c r="C508" t="s">
        <v>634</v>
      </c>
      <c r="D508" s="1">
        <v>17.62</v>
      </c>
      <c r="E508" s="2">
        <v>3.85</v>
      </c>
      <c r="F508" s="2">
        <v>67.84</v>
      </c>
      <c r="G508" t="s">
        <v>654</v>
      </c>
      <c r="H508" t="s">
        <v>14</v>
      </c>
      <c r="I508" t="s">
        <v>14</v>
      </c>
    </row>
    <row r="509" spans="1:9">
      <c r="A509" t="s">
        <v>688</v>
      </c>
      <c r="B509" t="s">
        <v>653</v>
      </c>
      <c r="C509" t="s">
        <v>483</v>
      </c>
      <c r="D509" s="1">
        <v>17.67</v>
      </c>
      <c r="E509" s="2">
        <v>4.05</v>
      </c>
      <c r="F509" s="2">
        <v>71.56</v>
      </c>
      <c r="G509" t="s">
        <v>654</v>
      </c>
      <c r="H509" t="s">
        <v>14</v>
      </c>
      <c r="I509" t="s">
        <v>14</v>
      </c>
    </row>
    <row r="510" spans="1:9">
      <c r="A510" t="s">
        <v>689</v>
      </c>
      <c r="B510" t="s">
        <v>653</v>
      </c>
      <c r="C510" t="s">
        <v>522</v>
      </c>
      <c r="D510" s="1">
        <v>17.57</v>
      </c>
      <c r="E510" s="2">
        <v>3.85</v>
      </c>
      <c r="F510" s="2">
        <v>67.64</v>
      </c>
      <c r="G510" t="s">
        <v>654</v>
      </c>
      <c r="H510" t="s">
        <v>14</v>
      </c>
      <c r="I510" t="s">
        <v>14</v>
      </c>
    </row>
    <row r="511" spans="1:9">
      <c r="A511" t="s">
        <v>690</v>
      </c>
      <c r="B511" t="s">
        <v>653</v>
      </c>
      <c r="C511" t="s">
        <v>691</v>
      </c>
      <c r="D511" s="1">
        <v>17.62</v>
      </c>
      <c r="E511" s="2">
        <v>3.85</v>
      </c>
      <c r="F511" s="2">
        <v>67.84</v>
      </c>
      <c r="G511" t="s">
        <v>654</v>
      </c>
      <c r="H511" t="s">
        <v>14</v>
      </c>
      <c r="I511" t="s">
        <v>14</v>
      </c>
    </row>
    <row r="512" spans="1:9">
      <c r="A512" t="s">
        <v>692</v>
      </c>
      <c r="B512" t="s">
        <v>653</v>
      </c>
      <c r="C512" t="s">
        <v>634</v>
      </c>
      <c r="D512" s="1">
        <v>17.6</v>
      </c>
      <c r="E512" s="2">
        <v>3.85</v>
      </c>
      <c r="F512" s="2">
        <v>67.76</v>
      </c>
      <c r="G512" t="s">
        <v>654</v>
      </c>
      <c r="H512" t="s">
        <v>14</v>
      </c>
      <c r="I512" t="s">
        <v>14</v>
      </c>
    </row>
    <row r="513" spans="1:9">
      <c r="A513" t="s">
        <v>693</v>
      </c>
      <c r="B513" t="s">
        <v>653</v>
      </c>
      <c r="C513" t="s">
        <v>612</v>
      </c>
      <c r="D513" s="1">
        <v>17.58</v>
      </c>
      <c r="E513" s="2">
        <v>4.6</v>
      </c>
      <c r="F513" s="2">
        <v>80.87</v>
      </c>
      <c r="G513" t="s">
        <v>654</v>
      </c>
      <c r="H513" t="s">
        <v>14</v>
      </c>
      <c r="I513" t="s">
        <v>14</v>
      </c>
    </row>
    <row r="514" spans="1:9">
      <c r="A514" t="s">
        <v>694</v>
      </c>
      <c r="B514" t="s">
        <v>653</v>
      </c>
      <c r="C514" t="s">
        <v>399</v>
      </c>
      <c r="D514" s="1">
        <v>17.65</v>
      </c>
      <c r="E514" s="2">
        <v>4.6</v>
      </c>
      <c r="F514" s="2">
        <v>81.19</v>
      </c>
      <c r="G514" t="s">
        <v>654</v>
      </c>
      <c r="H514" t="s">
        <v>14</v>
      </c>
      <c r="I514" t="s">
        <v>14</v>
      </c>
    </row>
    <row r="515" spans="1:9">
      <c r="A515" t="s">
        <v>695</v>
      </c>
      <c r="B515" t="s">
        <v>653</v>
      </c>
      <c r="C515" t="s">
        <v>634</v>
      </c>
      <c r="D515" s="1">
        <v>17.63</v>
      </c>
      <c r="E515" s="2">
        <v>3.85</v>
      </c>
      <c r="F515" s="2">
        <v>67.88</v>
      </c>
      <c r="G515" t="s">
        <v>654</v>
      </c>
      <c r="H515" t="s">
        <v>14</v>
      </c>
      <c r="I515" t="s">
        <v>14</v>
      </c>
    </row>
    <row r="516" spans="1:9">
      <c r="A516" t="s">
        <v>696</v>
      </c>
      <c r="B516" t="s">
        <v>653</v>
      </c>
      <c r="C516" t="s">
        <v>478</v>
      </c>
      <c r="D516" s="1">
        <v>17.64</v>
      </c>
      <c r="E516" s="2">
        <v>4.6</v>
      </c>
      <c r="F516" s="2">
        <v>81.14</v>
      </c>
      <c r="G516" t="s">
        <v>654</v>
      </c>
      <c r="H516" t="s">
        <v>14</v>
      </c>
      <c r="I516" t="s">
        <v>14</v>
      </c>
    </row>
    <row r="517" spans="1:9">
      <c r="A517" t="s">
        <v>697</v>
      </c>
      <c r="B517" t="s">
        <v>698</v>
      </c>
      <c r="C517" t="s">
        <v>629</v>
      </c>
      <c r="D517" s="1">
        <v>17.64</v>
      </c>
      <c r="E517" s="2">
        <v>4.2</v>
      </c>
      <c r="F517" s="2">
        <v>74.09</v>
      </c>
      <c r="G517" t="s">
        <v>699</v>
      </c>
      <c r="H517" t="s">
        <v>14</v>
      </c>
      <c r="I517" t="s">
        <v>14</v>
      </c>
    </row>
    <row r="518" spans="1:9">
      <c r="A518" t="s">
        <v>700</v>
      </c>
      <c r="B518" t="s">
        <v>698</v>
      </c>
      <c r="C518" t="s">
        <v>399</v>
      </c>
      <c r="D518" s="1">
        <v>17.71</v>
      </c>
      <c r="E518" s="2">
        <v>4.6</v>
      </c>
      <c r="F518" s="2">
        <v>81.47</v>
      </c>
      <c r="G518" t="s">
        <v>699</v>
      </c>
      <c r="H518" t="s">
        <v>14</v>
      </c>
      <c r="I518" t="s">
        <v>14</v>
      </c>
    </row>
    <row r="519" spans="1:9">
      <c r="A519" t="s">
        <v>701</v>
      </c>
      <c r="B519" t="s">
        <v>698</v>
      </c>
      <c r="C519" t="s">
        <v>399</v>
      </c>
      <c r="D519" s="1">
        <v>17.8</v>
      </c>
      <c r="E519" s="2">
        <v>4.6</v>
      </c>
      <c r="F519" s="2">
        <v>81.88</v>
      </c>
      <c r="G519" t="s">
        <v>699</v>
      </c>
      <c r="H519" t="s">
        <v>14</v>
      </c>
      <c r="I519" t="s">
        <v>14</v>
      </c>
    </row>
    <row r="520" spans="1:9">
      <c r="A520" t="s">
        <v>702</v>
      </c>
      <c r="B520" t="s">
        <v>698</v>
      </c>
      <c r="C520" t="s">
        <v>399</v>
      </c>
      <c r="D520" s="1">
        <v>17.78</v>
      </c>
      <c r="E520" s="2">
        <v>4.6</v>
      </c>
      <c r="F520" s="2">
        <v>81.79</v>
      </c>
      <c r="G520" t="s">
        <v>699</v>
      </c>
      <c r="H520" t="s">
        <v>14</v>
      </c>
      <c r="I520" t="s">
        <v>14</v>
      </c>
    </row>
    <row r="521" spans="1:9">
      <c r="A521" t="s">
        <v>703</v>
      </c>
      <c r="B521" t="s">
        <v>698</v>
      </c>
      <c r="C521" t="s">
        <v>483</v>
      </c>
      <c r="D521" s="1">
        <v>17.67</v>
      </c>
      <c r="E521" s="2">
        <v>4.05</v>
      </c>
      <c r="F521" s="2">
        <v>71.56</v>
      </c>
      <c r="G521" t="s">
        <v>699</v>
      </c>
      <c r="H521" t="s">
        <v>14</v>
      </c>
      <c r="I521" t="s">
        <v>14</v>
      </c>
    </row>
    <row r="522" spans="1:9">
      <c r="A522" t="s">
        <v>704</v>
      </c>
      <c r="B522" t="s">
        <v>698</v>
      </c>
      <c r="C522" t="s">
        <v>399</v>
      </c>
      <c r="D522" s="1">
        <v>17.72</v>
      </c>
      <c r="E522" s="2">
        <v>4.6</v>
      </c>
      <c r="F522" s="2">
        <v>81.51</v>
      </c>
      <c r="G522" t="s">
        <v>699</v>
      </c>
      <c r="H522" t="s">
        <v>14</v>
      </c>
      <c r="I522" t="s">
        <v>14</v>
      </c>
    </row>
    <row r="523" spans="1:9">
      <c r="A523" t="s">
        <v>705</v>
      </c>
      <c r="B523" t="s">
        <v>698</v>
      </c>
      <c r="C523" t="s">
        <v>399</v>
      </c>
      <c r="D523" s="1">
        <v>17.71</v>
      </c>
      <c r="E523" s="2">
        <v>4.6</v>
      </c>
      <c r="F523" s="2">
        <v>81.47</v>
      </c>
      <c r="G523" t="s">
        <v>699</v>
      </c>
      <c r="H523" t="s">
        <v>14</v>
      </c>
      <c r="I523" t="s">
        <v>14</v>
      </c>
    </row>
    <row r="524" spans="1:9">
      <c r="A524" t="s">
        <v>706</v>
      </c>
      <c r="B524" t="s">
        <v>698</v>
      </c>
      <c r="C524" t="s">
        <v>396</v>
      </c>
      <c r="D524" s="1">
        <v>17.72</v>
      </c>
      <c r="E524" s="2">
        <v>5.1</v>
      </c>
      <c r="F524" s="2">
        <v>90.37</v>
      </c>
      <c r="G524" t="s">
        <v>699</v>
      </c>
      <c r="H524" t="s">
        <v>14</v>
      </c>
      <c r="I524" t="s">
        <v>14</v>
      </c>
    </row>
    <row r="525" spans="1:9">
      <c r="A525" t="s">
        <v>707</v>
      </c>
      <c r="B525" t="s">
        <v>698</v>
      </c>
      <c r="C525" t="s">
        <v>399</v>
      </c>
      <c r="D525" s="1">
        <v>17.73</v>
      </c>
      <c r="E525" s="2">
        <v>4.6</v>
      </c>
      <c r="F525" s="2">
        <v>81.56</v>
      </c>
      <c r="G525" t="s">
        <v>699</v>
      </c>
      <c r="H525" t="s">
        <v>14</v>
      </c>
      <c r="I525" t="s">
        <v>14</v>
      </c>
    </row>
    <row r="526" spans="1:9">
      <c r="A526" t="s">
        <v>708</v>
      </c>
      <c r="B526" t="s">
        <v>698</v>
      </c>
      <c r="C526" t="s">
        <v>423</v>
      </c>
      <c r="D526" s="1">
        <v>19.92</v>
      </c>
      <c r="E526" s="2">
        <v>3</v>
      </c>
      <c r="F526" s="2">
        <v>59.76</v>
      </c>
      <c r="G526" t="s">
        <v>699</v>
      </c>
      <c r="H526" t="s">
        <v>14</v>
      </c>
      <c r="I526" t="s">
        <v>14</v>
      </c>
    </row>
    <row r="527" spans="1:9">
      <c r="A527" t="s">
        <v>709</v>
      </c>
      <c r="B527" t="s">
        <v>698</v>
      </c>
      <c r="C527" t="s">
        <v>406</v>
      </c>
      <c r="D527" s="1">
        <v>19.86</v>
      </c>
      <c r="E527" s="2">
        <v>4.2</v>
      </c>
      <c r="F527" s="2">
        <v>83.41</v>
      </c>
      <c r="G527" t="s">
        <v>699</v>
      </c>
      <c r="H527" t="s">
        <v>14</v>
      </c>
      <c r="I527" t="s">
        <v>14</v>
      </c>
    </row>
    <row r="528" spans="1:9">
      <c r="A528" t="s">
        <v>710</v>
      </c>
      <c r="B528" t="s">
        <v>698</v>
      </c>
      <c r="C528" t="s">
        <v>411</v>
      </c>
      <c r="D528" s="1">
        <v>19.97</v>
      </c>
      <c r="E528" s="2">
        <v>4.2</v>
      </c>
      <c r="F528" s="2">
        <v>83.87</v>
      </c>
      <c r="G528" t="s">
        <v>699</v>
      </c>
      <c r="H528" t="s">
        <v>14</v>
      </c>
      <c r="I528" t="s">
        <v>14</v>
      </c>
    </row>
    <row r="529" spans="1:9">
      <c r="A529" t="s">
        <v>711</v>
      </c>
      <c r="B529" t="s">
        <v>698</v>
      </c>
      <c r="C529" t="s">
        <v>403</v>
      </c>
      <c r="D529" s="1">
        <v>19.87</v>
      </c>
      <c r="E529" s="2">
        <v>3.85</v>
      </c>
      <c r="F529" s="2">
        <v>76.5</v>
      </c>
      <c r="G529" t="s">
        <v>699</v>
      </c>
      <c r="H529" t="s">
        <v>14</v>
      </c>
      <c r="I529" t="s">
        <v>14</v>
      </c>
    </row>
    <row r="530" spans="1:9">
      <c r="A530" t="s">
        <v>712</v>
      </c>
      <c r="B530" t="s">
        <v>698</v>
      </c>
      <c r="C530" t="s">
        <v>415</v>
      </c>
      <c r="D530" s="1">
        <v>19.91</v>
      </c>
      <c r="E530" s="2">
        <v>3.85</v>
      </c>
      <c r="F530" s="2">
        <v>76.65</v>
      </c>
      <c r="G530" t="s">
        <v>699</v>
      </c>
      <c r="H530" t="s">
        <v>14</v>
      </c>
      <c r="I530" t="s">
        <v>14</v>
      </c>
    </row>
    <row r="531" spans="1:9">
      <c r="A531" t="s">
        <v>713</v>
      </c>
      <c r="B531" t="s">
        <v>698</v>
      </c>
      <c r="C531" t="s">
        <v>401</v>
      </c>
      <c r="D531" s="1">
        <v>19.98</v>
      </c>
      <c r="E531" s="2">
        <v>3.85</v>
      </c>
      <c r="F531" s="2">
        <v>76.92</v>
      </c>
      <c r="G531" t="s">
        <v>699</v>
      </c>
      <c r="H531" t="s">
        <v>14</v>
      </c>
      <c r="I531" t="s">
        <v>14</v>
      </c>
    </row>
    <row r="532" spans="1:9">
      <c r="A532" t="s">
        <v>714</v>
      </c>
      <c r="B532" t="s">
        <v>698</v>
      </c>
      <c r="C532" t="s">
        <v>411</v>
      </c>
      <c r="D532" s="1">
        <v>19.89</v>
      </c>
      <c r="E532" s="2">
        <v>4.2</v>
      </c>
      <c r="F532" s="2">
        <v>83.54</v>
      </c>
      <c r="G532" t="s">
        <v>699</v>
      </c>
      <c r="H532" t="s">
        <v>14</v>
      </c>
      <c r="I532" t="s">
        <v>14</v>
      </c>
    </row>
    <row r="533" spans="1:9">
      <c r="A533" t="s">
        <v>715</v>
      </c>
      <c r="B533" t="s">
        <v>698</v>
      </c>
      <c r="C533" t="s">
        <v>437</v>
      </c>
      <c r="D533" s="1">
        <v>19.93</v>
      </c>
      <c r="E533" s="2">
        <v>4.2</v>
      </c>
      <c r="F533" s="2">
        <v>83.71</v>
      </c>
      <c r="G533" t="s">
        <v>699</v>
      </c>
      <c r="H533" t="s">
        <v>14</v>
      </c>
      <c r="I533" t="s">
        <v>14</v>
      </c>
    </row>
    <row r="534" spans="1:9">
      <c r="A534" t="s">
        <v>716</v>
      </c>
      <c r="B534" t="s">
        <v>698</v>
      </c>
      <c r="C534" t="s">
        <v>403</v>
      </c>
      <c r="D534" s="1">
        <v>19.89</v>
      </c>
      <c r="E534" s="2">
        <v>3.85</v>
      </c>
      <c r="F534" s="2">
        <v>76.58</v>
      </c>
      <c r="G534" t="s">
        <v>699</v>
      </c>
      <c r="H534" t="s">
        <v>14</v>
      </c>
      <c r="I534" t="s">
        <v>14</v>
      </c>
    </row>
    <row r="535" spans="1:9">
      <c r="A535" t="s">
        <v>717</v>
      </c>
      <c r="B535" t="s">
        <v>698</v>
      </c>
      <c r="C535" t="s">
        <v>411</v>
      </c>
      <c r="D535" s="1">
        <v>19.92</v>
      </c>
      <c r="E535" s="2">
        <v>4.2</v>
      </c>
      <c r="F535" s="2">
        <v>83.66</v>
      </c>
      <c r="G535" t="s">
        <v>699</v>
      </c>
      <c r="H535" t="s">
        <v>14</v>
      </c>
      <c r="I535" t="s">
        <v>14</v>
      </c>
    </row>
    <row r="536" spans="1:9">
      <c r="A536" t="s">
        <v>718</v>
      </c>
      <c r="B536" t="s">
        <v>698</v>
      </c>
      <c r="C536" t="s">
        <v>411</v>
      </c>
      <c r="D536" s="1">
        <v>19.89</v>
      </c>
      <c r="E536" s="2">
        <v>4.2</v>
      </c>
      <c r="F536" s="2">
        <v>83.54</v>
      </c>
      <c r="G536" t="s">
        <v>699</v>
      </c>
      <c r="H536" t="s">
        <v>14</v>
      </c>
      <c r="I536" t="s">
        <v>14</v>
      </c>
    </row>
    <row r="537" spans="1:9">
      <c r="A537" t="s">
        <v>719</v>
      </c>
      <c r="B537" t="s">
        <v>720</v>
      </c>
      <c r="C537" t="s">
        <v>396</v>
      </c>
      <c r="D537" s="1">
        <v>18.06</v>
      </c>
      <c r="E537" s="2">
        <v>5.1</v>
      </c>
      <c r="F537" s="2">
        <v>92.11</v>
      </c>
      <c r="G537" t="s">
        <v>699</v>
      </c>
      <c r="H537" t="s">
        <v>14</v>
      </c>
      <c r="I537" t="s">
        <v>14</v>
      </c>
    </row>
    <row r="538" spans="1:9">
      <c r="A538" t="s">
        <v>721</v>
      </c>
      <c r="B538" t="s">
        <v>722</v>
      </c>
      <c r="C538" t="s">
        <v>403</v>
      </c>
      <c r="D538" s="1">
        <v>17.17</v>
      </c>
      <c r="E538" s="2">
        <v>3.85</v>
      </c>
      <c r="F538" s="2">
        <v>66.1</v>
      </c>
      <c r="G538" t="s">
        <v>723</v>
      </c>
      <c r="H538" t="s">
        <v>14</v>
      </c>
      <c r="I538" t="s">
        <v>14</v>
      </c>
    </row>
    <row r="539" spans="1:9">
      <c r="A539" t="s">
        <v>724</v>
      </c>
      <c r="B539" t="s">
        <v>722</v>
      </c>
      <c r="C539" t="s">
        <v>423</v>
      </c>
      <c r="D539" s="1">
        <v>17.21</v>
      </c>
      <c r="E539" s="2">
        <v>3</v>
      </c>
      <c r="F539" s="2">
        <v>51.63</v>
      </c>
      <c r="G539" t="s">
        <v>723</v>
      </c>
      <c r="H539" t="s">
        <v>14</v>
      </c>
      <c r="I539" t="s">
        <v>14</v>
      </c>
    </row>
    <row r="540" spans="1:9">
      <c r="A540" t="s">
        <v>725</v>
      </c>
      <c r="B540" t="s">
        <v>722</v>
      </c>
      <c r="C540" t="s">
        <v>726</v>
      </c>
      <c r="D540" s="1">
        <v>17.17</v>
      </c>
      <c r="E540" s="2">
        <v>4.3</v>
      </c>
      <c r="F540" s="2">
        <v>73.83</v>
      </c>
      <c r="G540" t="s">
        <v>723</v>
      </c>
      <c r="H540" t="s">
        <v>14</v>
      </c>
      <c r="I540" t="s">
        <v>14</v>
      </c>
    </row>
    <row r="541" spans="1:9">
      <c r="A541" t="s">
        <v>727</v>
      </c>
      <c r="B541" t="s">
        <v>728</v>
      </c>
      <c r="C541" t="s">
        <v>77</v>
      </c>
      <c r="D541" s="1">
        <v>18.24</v>
      </c>
      <c r="E541" s="2">
        <v>3.35</v>
      </c>
      <c r="F541" s="2">
        <v>61.1</v>
      </c>
      <c r="G541" t="s">
        <v>729</v>
      </c>
      <c r="H541" t="s">
        <v>14</v>
      </c>
      <c r="I541" t="s">
        <v>14</v>
      </c>
    </row>
    <row r="542" spans="1:9">
      <c r="A542" t="s">
        <v>730</v>
      </c>
      <c r="B542" t="s">
        <v>728</v>
      </c>
      <c r="C542" t="s">
        <v>75</v>
      </c>
      <c r="D542" s="1">
        <v>20.05</v>
      </c>
      <c r="E542" s="2">
        <v>4.6</v>
      </c>
      <c r="F542" s="2">
        <v>92.23</v>
      </c>
      <c r="G542" t="s">
        <v>729</v>
      </c>
      <c r="H542" t="s">
        <v>14</v>
      </c>
      <c r="I542" t="s">
        <v>14</v>
      </c>
    </row>
    <row r="543" spans="1:9">
      <c r="A543" t="s">
        <v>731</v>
      </c>
      <c r="B543" t="s">
        <v>732</v>
      </c>
      <c r="C543" t="s">
        <v>629</v>
      </c>
      <c r="D543" s="1">
        <v>15.63</v>
      </c>
      <c r="E543" s="2">
        <v>4.2</v>
      </c>
      <c r="F543" s="2">
        <v>65.65</v>
      </c>
      <c r="G543" t="s">
        <v>733</v>
      </c>
      <c r="H543" t="s">
        <v>14</v>
      </c>
      <c r="I543" t="s">
        <v>14</v>
      </c>
    </row>
    <row r="544" spans="1:9">
      <c r="A544" t="s">
        <v>734</v>
      </c>
      <c r="B544" t="s">
        <v>732</v>
      </c>
      <c r="C544" t="s">
        <v>399</v>
      </c>
      <c r="D544" s="1">
        <v>15.73</v>
      </c>
      <c r="E544" s="2">
        <v>4.6</v>
      </c>
      <c r="F544" s="2">
        <v>72.36</v>
      </c>
      <c r="G544" t="s">
        <v>733</v>
      </c>
      <c r="H544" t="s">
        <v>14</v>
      </c>
      <c r="I544" t="s">
        <v>14</v>
      </c>
    </row>
    <row r="545" spans="1:9">
      <c r="A545" t="s">
        <v>735</v>
      </c>
      <c r="B545" t="s">
        <v>732</v>
      </c>
      <c r="C545" t="s">
        <v>399</v>
      </c>
      <c r="D545" s="1">
        <v>15.7</v>
      </c>
      <c r="E545" s="2">
        <v>4.6</v>
      </c>
      <c r="F545" s="2">
        <v>72.22</v>
      </c>
      <c r="G545" t="s">
        <v>733</v>
      </c>
      <c r="H545" t="s">
        <v>14</v>
      </c>
      <c r="I545" t="s">
        <v>14</v>
      </c>
    </row>
    <row r="546" spans="1:9">
      <c r="A546" t="s">
        <v>736</v>
      </c>
      <c r="B546" t="s">
        <v>732</v>
      </c>
      <c r="C546" t="s">
        <v>399</v>
      </c>
      <c r="D546" s="1">
        <v>15.74</v>
      </c>
      <c r="E546" s="2">
        <v>4.6</v>
      </c>
      <c r="F546" s="2">
        <v>72.4</v>
      </c>
      <c r="G546" t="s">
        <v>733</v>
      </c>
      <c r="H546" t="s">
        <v>14</v>
      </c>
      <c r="I546" t="s">
        <v>14</v>
      </c>
    </row>
    <row r="547" spans="1:9">
      <c r="A547" t="s">
        <v>737</v>
      </c>
      <c r="B547" t="s">
        <v>732</v>
      </c>
      <c r="C547" t="s">
        <v>399</v>
      </c>
      <c r="D547" s="1">
        <v>15.76</v>
      </c>
      <c r="E547" s="2">
        <v>4.6</v>
      </c>
      <c r="F547" s="2">
        <v>72.5</v>
      </c>
      <c r="G547" t="s">
        <v>733</v>
      </c>
      <c r="H547" t="s">
        <v>14</v>
      </c>
      <c r="I547" t="s">
        <v>14</v>
      </c>
    </row>
    <row r="548" spans="1:9">
      <c r="A548" t="s">
        <v>738</v>
      </c>
      <c r="B548" t="s">
        <v>732</v>
      </c>
      <c r="C548" t="s">
        <v>399</v>
      </c>
      <c r="D548" s="1">
        <v>15.65</v>
      </c>
      <c r="E548" s="2">
        <v>4.6</v>
      </c>
      <c r="F548" s="2">
        <v>71.99</v>
      </c>
      <c r="G548" t="s">
        <v>733</v>
      </c>
      <c r="H548" t="s">
        <v>14</v>
      </c>
      <c r="I548" t="s">
        <v>14</v>
      </c>
    </row>
    <row r="549" spans="1:9">
      <c r="A549" t="s">
        <v>739</v>
      </c>
      <c r="B549" t="s">
        <v>732</v>
      </c>
      <c r="C549" t="s">
        <v>396</v>
      </c>
      <c r="D549" s="1">
        <v>15.79</v>
      </c>
      <c r="E549" s="2">
        <v>5.1</v>
      </c>
      <c r="F549" s="2">
        <v>80.53</v>
      </c>
      <c r="G549" t="s">
        <v>733</v>
      </c>
      <c r="H549" t="s">
        <v>14</v>
      </c>
      <c r="I549" t="s">
        <v>14</v>
      </c>
    </row>
    <row r="550" spans="1:9">
      <c r="A550" t="s">
        <v>740</v>
      </c>
      <c r="B550" t="s">
        <v>732</v>
      </c>
      <c r="C550" t="s">
        <v>478</v>
      </c>
      <c r="D550" s="1">
        <v>15.7</v>
      </c>
      <c r="E550" s="2">
        <v>4.6</v>
      </c>
      <c r="F550" s="2">
        <v>72.22</v>
      </c>
      <c r="G550" t="s">
        <v>733</v>
      </c>
      <c r="H550" t="s">
        <v>14</v>
      </c>
      <c r="I550" t="s">
        <v>14</v>
      </c>
    </row>
    <row r="551" spans="1:9">
      <c r="A551" t="s">
        <v>741</v>
      </c>
      <c r="B551" t="s">
        <v>732</v>
      </c>
      <c r="C551" t="s">
        <v>478</v>
      </c>
      <c r="D551" s="1">
        <v>15.72</v>
      </c>
      <c r="E551" s="2">
        <v>4.6</v>
      </c>
      <c r="F551" s="2">
        <v>72.31</v>
      </c>
      <c r="G551" t="s">
        <v>733</v>
      </c>
      <c r="H551" t="s">
        <v>14</v>
      </c>
      <c r="I551" t="s">
        <v>14</v>
      </c>
    </row>
    <row r="552" spans="1:9">
      <c r="A552" t="s">
        <v>742</v>
      </c>
      <c r="B552" t="s">
        <v>732</v>
      </c>
      <c r="C552" t="s">
        <v>399</v>
      </c>
      <c r="D552" s="1">
        <v>15.77</v>
      </c>
      <c r="E552" s="2">
        <v>4.6</v>
      </c>
      <c r="F552" s="2">
        <v>72.54</v>
      </c>
      <c r="G552" t="s">
        <v>733</v>
      </c>
      <c r="H552" t="s">
        <v>14</v>
      </c>
      <c r="I552" t="s">
        <v>14</v>
      </c>
    </row>
    <row r="553" spans="1:9">
      <c r="A553" t="s">
        <v>743</v>
      </c>
      <c r="B553" t="s">
        <v>732</v>
      </c>
      <c r="C553" t="s">
        <v>478</v>
      </c>
      <c r="D553" s="1">
        <v>15.7</v>
      </c>
      <c r="E553" s="2">
        <v>4.6</v>
      </c>
      <c r="F553" s="2">
        <v>72.22</v>
      </c>
      <c r="G553" t="s">
        <v>733</v>
      </c>
      <c r="H553" t="s">
        <v>14</v>
      </c>
      <c r="I553" t="s">
        <v>14</v>
      </c>
    </row>
    <row r="554" spans="1:9">
      <c r="A554" t="s">
        <v>744</v>
      </c>
      <c r="B554" t="s">
        <v>732</v>
      </c>
      <c r="C554" t="s">
        <v>483</v>
      </c>
      <c r="D554" s="1">
        <v>15.77</v>
      </c>
      <c r="E554" s="2">
        <v>4.05</v>
      </c>
      <c r="F554" s="2">
        <v>63.87</v>
      </c>
      <c r="G554" t="s">
        <v>733</v>
      </c>
      <c r="H554" t="s">
        <v>14</v>
      </c>
      <c r="I554" t="s">
        <v>14</v>
      </c>
    </row>
    <row r="555" spans="1:9">
      <c r="A555" t="s">
        <v>745</v>
      </c>
      <c r="B555" t="s">
        <v>732</v>
      </c>
      <c r="C555" t="s">
        <v>478</v>
      </c>
      <c r="D555" s="1">
        <v>15.74</v>
      </c>
      <c r="E555" s="2">
        <v>4.6</v>
      </c>
      <c r="F555" s="2">
        <v>72.4</v>
      </c>
      <c r="G555" t="s">
        <v>733</v>
      </c>
      <c r="H555" t="s">
        <v>14</v>
      </c>
      <c r="I555" t="s">
        <v>14</v>
      </c>
    </row>
    <row r="556" spans="1:9">
      <c r="A556" t="s">
        <v>746</v>
      </c>
      <c r="B556" t="s">
        <v>732</v>
      </c>
      <c r="C556" t="s">
        <v>415</v>
      </c>
      <c r="D556" s="1">
        <v>15.84</v>
      </c>
      <c r="E556" s="2">
        <v>3.85</v>
      </c>
      <c r="F556" s="2">
        <v>60.98</v>
      </c>
      <c r="G556" t="s">
        <v>733</v>
      </c>
      <c r="H556" t="s">
        <v>14</v>
      </c>
      <c r="I556" t="s">
        <v>14</v>
      </c>
    </row>
    <row r="557" spans="1:9">
      <c r="A557" t="s">
        <v>747</v>
      </c>
      <c r="B557" t="s">
        <v>732</v>
      </c>
      <c r="C557" t="s">
        <v>419</v>
      </c>
      <c r="D557" s="1">
        <v>15.8</v>
      </c>
      <c r="E557" s="2">
        <v>4.6</v>
      </c>
      <c r="F557" s="2">
        <v>72.68</v>
      </c>
      <c r="G557" t="s">
        <v>733</v>
      </c>
      <c r="H557" t="s">
        <v>14</v>
      </c>
      <c r="I557" t="s">
        <v>14</v>
      </c>
    </row>
    <row r="558" spans="1:9">
      <c r="A558" t="s">
        <v>748</v>
      </c>
      <c r="B558" t="s">
        <v>732</v>
      </c>
      <c r="C558" t="s">
        <v>749</v>
      </c>
      <c r="D558" s="1">
        <v>15.78</v>
      </c>
      <c r="E558" s="2">
        <v>4.05</v>
      </c>
      <c r="F558" s="2">
        <v>63.91</v>
      </c>
      <c r="G558" t="s">
        <v>733</v>
      </c>
      <c r="H558" t="s">
        <v>14</v>
      </c>
      <c r="I558" t="s">
        <v>14</v>
      </c>
    </row>
    <row r="559" spans="1:9">
      <c r="A559" t="s">
        <v>750</v>
      </c>
      <c r="B559" t="s">
        <v>732</v>
      </c>
      <c r="C559" t="s">
        <v>423</v>
      </c>
      <c r="D559" s="1">
        <v>15.85</v>
      </c>
      <c r="E559" s="2">
        <v>3</v>
      </c>
      <c r="F559" s="2">
        <v>47.55</v>
      </c>
      <c r="G559" t="s">
        <v>733</v>
      </c>
      <c r="H559" t="s">
        <v>14</v>
      </c>
      <c r="I559" t="s">
        <v>14</v>
      </c>
    </row>
    <row r="560" spans="1:9">
      <c r="A560" t="s">
        <v>751</v>
      </c>
      <c r="B560" t="s">
        <v>732</v>
      </c>
      <c r="C560" t="s">
        <v>411</v>
      </c>
      <c r="D560" s="1">
        <v>15.78</v>
      </c>
      <c r="E560" s="2">
        <v>4.2</v>
      </c>
      <c r="F560" s="2">
        <v>66.28</v>
      </c>
      <c r="G560" t="s">
        <v>733</v>
      </c>
      <c r="H560" t="s">
        <v>14</v>
      </c>
      <c r="I560" t="s">
        <v>14</v>
      </c>
    </row>
    <row r="561" spans="1:9">
      <c r="A561" t="s">
        <v>752</v>
      </c>
      <c r="B561" t="s">
        <v>732</v>
      </c>
      <c r="C561" t="s">
        <v>411</v>
      </c>
      <c r="D561" s="1">
        <v>15.73</v>
      </c>
      <c r="E561" s="2">
        <v>4.2</v>
      </c>
      <c r="F561" s="2">
        <v>66.07</v>
      </c>
      <c r="G561" t="s">
        <v>733</v>
      </c>
      <c r="H561" t="s">
        <v>14</v>
      </c>
      <c r="I561" t="s">
        <v>14</v>
      </c>
    </row>
    <row r="562" spans="1:9">
      <c r="A562" t="s">
        <v>753</v>
      </c>
      <c r="B562" t="s">
        <v>732</v>
      </c>
      <c r="C562" t="s">
        <v>423</v>
      </c>
      <c r="D562" s="1">
        <v>15.74</v>
      </c>
      <c r="E562" s="2">
        <v>3</v>
      </c>
      <c r="F562" s="2">
        <v>47.22</v>
      </c>
      <c r="G562" t="s">
        <v>733</v>
      </c>
      <c r="H562" t="s">
        <v>14</v>
      </c>
      <c r="I562" t="s">
        <v>14</v>
      </c>
    </row>
    <row r="563" spans="1:9">
      <c r="A563" t="s">
        <v>754</v>
      </c>
      <c r="B563" t="s">
        <v>732</v>
      </c>
      <c r="C563" t="s">
        <v>406</v>
      </c>
      <c r="D563" s="1">
        <v>15.72</v>
      </c>
      <c r="E563" s="2">
        <v>4.2</v>
      </c>
      <c r="F563" s="2">
        <v>66.02</v>
      </c>
      <c r="G563" t="s">
        <v>733</v>
      </c>
      <c r="H563" t="s">
        <v>14</v>
      </c>
      <c r="I563" t="s">
        <v>14</v>
      </c>
    </row>
    <row r="564" spans="1:9">
      <c r="A564" t="s">
        <v>755</v>
      </c>
      <c r="B564" t="s">
        <v>732</v>
      </c>
      <c r="C564" t="s">
        <v>411</v>
      </c>
      <c r="D564" s="1">
        <v>15.73</v>
      </c>
      <c r="E564" s="2">
        <v>4.2</v>
      </c>
      <c r="F564" s="2">
        <v>66.07</v>
      </c>
      <c r="G564" t="s">
        <v>733</v>
      </c>
      <c r="H564" t="s">
        <v>14</v>
      </c>
      <c r="I564" t="s">
        <v>14</v>
      </c>
    </row>
    <row r="565" spans="1:9">
      <c r="A565" t="s">
        <v>756</v>
      </c>
      <c r="B565" t="s">
        <v>732</v>
      </c>
      <c r="C565" t="s">
        <v>411</v>
      </c>
      <c r="D565" s="1">
        <v>15.79</v>
      </c>
      <c r="E565" s="2">
        <v>4.2</v>
      </c>
      <c r="F565" s="2">
        <v>66.32</v>
      </c>
      <c r="G565" t="s">
        <v>733</v>
      </c>
      <c r="H565" t="s">
        <v>14</v>
      </c>
      <c r="I565" t="s">
        <v>14</v>
      </c>
    </row>
    <row r="566" spans="1:9">
      <c r="A566" t="s">
        <v>757</v>
      </c>
      <c r="B566" t="s">
        <v>732</v>
      </c>
      <c r="C566" t="s">
        <v>411</v>
      </c>
      <c r="D566" s="1">
        <v>15.85</v>
      </c>
      <c r="E566" s="2">
        <v>4.2</v>
      </c>
      <c r="F566" s="2">
        <v>66.57</v>
      </c>
      <c r="G566" t="s">
        <v>733</v>
      </c>
      <c r="H566" t="s">
        <v>14</v>
      </c>
      <c r="I566" t="s">
        <v>14</v>
      </c>
    </row>
    <row r="567" spans="1:9">
      <c r="A567" t="s">
        <v>758</v>
      </c>
      <c r="B567" t="s">
        <v>732</v>
      </c>
      <c r="C567" t="s">
        <v>406</v>
      </c>
      <c r="D567" s="1">
        <v>15.74</v>
      </c>
      <c r="E567" s="2">
        <v>4.2</v>
      </c>
      <c r="F567" s="2">
        <v>66.11</v>
      </c>
      <c r="G567" t="s">
        <v>733</v>
      </c>
      <c r="H567" t="s">
        <v>14</v>
      </c>
      <c r="I567" t="s">
        <v>14</v>
      </c>
    </row>
    <row r="568" spans="1:9">
      <c r="A568" t="s">
        <v>759</v>
      </c>
      <c r="B568" t="s">
        <v>732</v>
      </c>
      <c r="C568" t="s">
        <v>403</v>
      </c>
      <c r="D568" s="1">
        <v>15.8</v>
      </c>
      <c r="E568" s="2">
        <v>3.85</v>
      </c>
      <c r="F568" s="2">
        <v>60.83</v>
      </c>
      <c r="G568" t="s">
        <v>733</v>
      </c>
      <c r="H568" t="s">
        <v>14</v>
      </c>
      <c r="I568" t="s">
        <v>14</v>
      </c>
    </row>
    <row r="569" spans="1:9">
      <c r="A569" t="s">
        <v>760</v>
      </c>
      <c r="B569" t="s">
        <v>732</v>
      </c>
      <c r="C569" t="s">
        <v>761</v>
      </c>
      <c r="D569" s="1">
        <v>15.77</v>
      </c>
      <c r="E569" s="2">
        <v>4.05</v>
      </c>
      <c r="F569" s="2">
        <v>63.87</v>
      </c>
      <c r="G569" t="s">
        <v>733</v>
      </c>
      <c r="H569" t="s">
        <v>14</v>
      </c>
      <c r="I569" t="s">
        <v>14</v>
      </c>
    </row>
    <row r="570" spans="1:9">
      <c r="A570" t="s">
        <v>762</v>
      </c>
      <c r="B570" t="s">
        <v>732</v>
      </c>
      <c r="C570" t="s">
        <v>423</v>
      </c>
      <c r="D570" s="1">
        <v>15.78</v>
      </c>
      <c r="E570" s="2">
        <v>3</v>
      </c>
      <c r="F570" s="2">
        <v>47.34</v>
      </c>
      <c r="G570" t="s">
        <v>733</v>
      </c>
      <c r="H570" t="s">
        <v>14</v>
      </c>
      <c r="I570" t="s">
        <v>14</v>
      </c>
    </row>
    <row r="571" spans="1:9">
      <c r="A571" t="s">
        <v>763</v>
      </c>
      <c r="B571" t="s">
        <v>732</v>
      </c>
      <c r="C571" t="s">
        <v>429</v>
      </c>
      <c r="D571" s="1">
        <v>15.81</v>
      </c>
      <c r="E571" s="2">
        <v>3.35</v>
      </c>
      <c r="F571" s="2">
        <v>52.96</v>
      </c>
      <c r="G571" t="s">
        <v>733</v>
      </c>
      <c r="H571" t="s">
        <v>14</v>
      </c>
      <c r="I571" t="s">
        <v>14</v>
      </c>
    </row>
    <row r="572" spans="1:9">
      <c r="A572" t="s">
        <v>764</v>
      </c>
      <c r="B572" t="s">
        <v>732</v>
      </c>
      <c r="C572" t="s">
        <v>411</v>
      </c>
      <c r="D572" s="1">
        <v>15.8</v>
      </c>
      <c r="E572" s="2">
        <v>4.2</v>
      </c>
      <c r="F572" s="2">
        <v>66.36</v>
      </c>
      <c r="G572" t="s">
        <v>733</v>
      </c>
      <c r="H572" t="s">
        <v>14</v>
      </c>
      <c r="I572" t="s">
        <v>14</v>
      </c>
    </row>
    <row r="573" spans="1:9">
      <c r="A573" t="s">
        <v>765</v>
      </c>
      <c r="B573" t="s">
        <v>732</v>
      </c>
      <c r="C573" t="s">
        <v>411</v>
      </c>
      <c r="D573" s="1">
        <v>15.85</v>
      </c>
      <c r="E573" s="2">
        <v>4.2</v>
      </c>
      <c r="F573" s="2">
        <v>66.57</v>
      </c>
      <c r="G573" t="s">
        <v>733</v>
      </c>
      <c r="H573" t="s">
        <v>14</v>
      </c>
      <c r="I573" t="s">
        <v>14</v>
      </c>
    </row>
    <row r="574" spans="1:9">
      <c r="A574" t="s">
        <v>766</v>
      </c>
      <c r="B574" t="s">
        <v>767</v>
      </c>
      <c r="C574" t="s">
        <v>437</v>
      </c>
      <c r="D574" s="1">
        <v>14.83</v>
      </c>
      <c r="E574" s="2">
        <v>4.2</v>
      </c>
      <c r="F574" s="2">
        <v>62.29</v>
      </c>
      <c r="G574" t="s">
        <v>768</v>
      </c>
      <c r="H574" t="s">
        <v>14</v>
      </c>
      <c r="I574" t="s">
        <v>14</v>
      </c>
    </row>
    <row r="575" spans="1:9">
      <c r="A575" t="s">
        <v>769</v>
      </c>
      <c r="B575" t="s">
        <v>767</v>
      </c>
      <c r="C575" t="s">
        <v>437</v>
      </c>
      <c r="D575" s="1">
        <v>14.69</v>
      </c>
      <c r="E575" s="2">
        <v>4.2</v>
      </c>
      <c r="F575" s="2">
        <v>61.7</v>
      </c>
      <c r="G575" t="s">
        <v>768</v>
      </c>
      <c r="H575" t="s">
        <v>14</v>
      </c>
      <c r="I575" t="s">
        <v>14</v>
      </c>
    </row>
    <row r="576" spans="1:9">
      <c r="A576" t="s">
        <v>770</v>
      </c>
      <c r="B576" t="s">
        <v>767</v>
      </c>
      <c r="C576" t="s">
        <v>401</v>
      </c>
      <c r="D576" s="1">
        <v>14.83</v>
      </c>
      <c r="E576" s="2">
        <v>3.85</v>
      </c>
      <c r="F576" s="2">
        <v>57.1</v>
      </c>
      <c r="G576" t="s">
        <v>768</v>
      </c>
      <c r="H576" t="s">
        <v>14</v>
      </c>
      <c r="I576" t="s">
        <v>14</v>
      </c>
    </row>
    <row r="577" spans="1:9">
      <c r="A577" t="s">
        <v>771</v>
      </c>
      <c r="B577" t="s">
        <v>767</v>
      </c>
      <c r="C577" t="s">
        <v>411</v>
      </c>
      <c r="D577" s="1">
        <v>14.83</v>
      </c>
      <c r="E577" s="2">
        <v>4.2</v>
      </c>
      <c r="F577" s="2">
        <v>62.29</v>
      </c>
      <c r="G577" t="s">
        <v>768</v>
      </c>
      <c r="H577" t="s">
        <v>14</v>
      </c>
      <c r="I577" t="s">
        <v>14</v>
      </c>
    </row>
    <row r="578" spans="1:9">
      <c r="A578" t="s">
        <v>772</v>
      </c>
      <c r="B578" t="s">
        <v>767</v>
      </c>
      <c r="C578" t="s">
        <v>415</v>
      </c>
      <c r="D578" s="1">
        <v>14.63</v>
      </c>
      <c r="E578" s="2">
        <v>3.85</v>
      </c>
      <c r="F578" s="2">
        <v>56.33</v>
      </c>
      <c r="G578" t="s">
        <v>768</v>
      </c>
      <c r="H578" t="s">
        <v>14</v>
      </c>
      <c r="I578" t="s">
        <v>14</v>
      </c>
    </row>
    <row r="579" spans="1:9">
      <c r="A579" t="s">
        <v>773</v>
      </c>
      <c r="B579" t="s">
        <v>774</v>
      </c>
      <c r="C579" t="s">
        <v>679</v>
      </c>
      <c r="D579" s="1">
        <v>19.07</v>
      </c>
      <c r="E579" s="2">
        <v>4.6</v>
      </c>
      <c r="F579" s="2">
        <v>87.72</v>
      </c>
      <c r="G579" t="s">
        <v>775</v>
      </c>
      <c r="H579" t="s">
        <v>14</v>
      </c>
      <c r="I579" t="s">
        <v>14</v>
      </c>
    </row>
    <row r="580" spans="1:9">
      <c r="A580" t="s">
        <v>776</v>
      </c>
      <c r="B580" t="s">
        <v>774</v>
      </c>
      <c r="C580" t="s">
        <v>399</v>
      </c>
      <c r="D580" s="1">
        <v>19.04</v>
      </c>
      <c r="E580" s="2">
        <v>4.6</v>
      </c>
      <c r="F580" s="2">
        <v>87.58</v>
      </c>
      <c r="G580" t="s">
        <v>775</v>
      </c>
      <c r="H580" t="s">
        <v>14</v>
      </c>
      <c r="I580" t="s">
        <v>14</v>
      </c>
    </row>
    <row r="581" spans="1:9">
      <c r="A581" t="s">
        <v>777</v>
      </c>
      <c r="B581" t="s">
        <v>774</v>
      </c>
      <c r="C581" t="s">
        <v>399</v>
      </c>
      <c r="D581" s="1">
        <v>19.09</v>
      </c>
      <c r="E581" s="2">
        <v>4.6</v>
      </c>
      <c r="F581" s="2">
        <v>87.81</v>
      </c>
      <c r="G581" t="s">
        <v>775</v>
      </c>
      <c r="H581" t="s">
        <v>14</v>
      </c>
      <c r="I581" t="s">
        <v>14</v>
      </c>
    </row>
    <row r="582" spans="1:9">
      <c r="A582" t="s">
        <v>778</v>
      </c>
      <c r="B582" t="s">
        <v>774</v>
      </c>
      <c r="C582" t="s">
        <v>399</v>
      </c>
      <c r="D582" s="1">
        <v>19.1</v>
      </c>
      <c r="E582" s="2">
        <v>4.6</v>
      </c>
      <c r="F582" s="2">
        <v>87.86</v>
      </c>
      <c r="G582" t="s">
        <v>775</v>
      </c>
      <c r="H582" t="s">
        <v>14</v>
      </c>
      <c r="I582" t="s">
        <v>14</v>
      </c>
    </row>
    <row r="583" spans="1:9">
      <c r="A583" t="s">
        <v>779</v>
      </c>
      <c r="B583" t="s">
        <v>774</v>
      </c>
      <c r="C583" t="s">
        <v>483</v>
      </c>
      <c r="D583" s="1">
        <v>19.07</v>
      </c>
      <c r="E583" s="2">
        <v>4.05</v>
      </c>
      <c r="F583" s="2">
        <v>77.23</v>
      </c>
      <c r="G583" t="s">
        <v>775</v>
      </c>
      <c r="H583" t="s">
        <v>14</v>
      </c>
      <c r="I583" t="s">
        <v>14</v>
      </c>
    </row>
    <row r="584" spans="1:9">
      <c r="A584" t="s">
        <v>780</v>
      </c>
      <c r="B584" t="s">
        <v>774</v>
      </c>
      <c r="C584" t="s">
        <v>679</v>
      </c>
      <c r="D584" s="1">
        <v>19.23</v>
      </c>
      <c r="E584" s="2">
        <v>4.6</v>
      </c>
      <c r="F584" s="2">
        <v>88.46</v>
      </c>
      <c r="G584" t="s">
        <v>775</v>
      </c>
      <c r="H584" t="s">
        <v>14</v>
      </c>
      <c r="I584" t="s">
        <v>14</v>
      </c>
    </row>
    <row r="585" spans="1:9">
      <c r="A585" t="s">
        <v>781</v>
      </c>
      <c r="B585" t="s">
        <v>774</v>
      </c>
      <c r="C585" t="s">
        <v>483</v>
      </c>
      <c r="D585" s="1">
        <v>19.22</v>
      </c>
      <c r="E585" s="2">
        <v>4.05</v>
      </c>
      <c r="F585" s="2">
        <v>77.84</v>
      </c>
      <c r="G585" t="s">
        <v>775</v>
      </c>
      <c r="H585" t="s">
        <v>14</v>
      </c>
      <c r="I585" t="s">
        <v>14</v>
      </c>
    </row>
    <row r="586" spans="1:9">
      <c r="A586" t="s">
        <v>782</v>
      </c>
      <c r="B586" t="s">
        <v>774</v>
      </c>
      <c r="C586" t="s">
        <v>399</v>
      </c>
      <c r="D586" s="1">
        <v>19.1</v>
      </c>
      <c r="E586" s="2">
        <v>4.6</v>
      </c>
      <c r="F586" s="2">
        <v>87.86</v>
      </c>
      <c r="G586" t="s">
        <v>775</v>
      </c>
      <c r="H586" t="s">
        <v>14</v>
      </c>
      <c r="I586" t="s">
        <v>14</v>
      </c>
    </row>
    <row r="587" spans="1:9">
      <c r="A587" t="s">
        <v>783</v>
      </c>
      <c r="B587" t="s">
        <v>774</v>
      </c>
      <c r="C587" t="s">
        <v>399</v>
      </c>
      <c r="D587" s="1">
        <v>19.17</v>
      </c>
      <c r="E587" s="2">
        <v>4.6</v>
      </c>
      <c r="F587" s="2">
        <v>88.18</v>
      </c>
      <c r="G587" t="s">
        <v>775</v>
      </c>
      <c r="H587" t="s">
        <v>14</v>
      </c>
      <c r="I587" t="s">
        <v>14</v>
      </c>
    </row>
    <row r="588" spans="1:9">
      <c r="A588" t="s">
        <v>784</v>
      </c>
      <c r="B588" t="s">
        <v>774</v>
      </c>
      <c r="C588" t="s">
        <v>785</v>
      </c>
      <c r="D588" s="1">
        <v>19.23</v>
      </c>
      <c r="E588" s="2">
        <v>5.35</v>
      </c>
      <c r="F588" s="2">
        <v>102.88</v>
      </c>
      <c r="G588" t="s">
        <v>775</v>
      </c>
      <c r="H588" t="s">
        <v>14</v>
      </c>
      <c r="I588" t="s">
        <v>14</v>
      </c>
    </row>
    <row r="589" spans="1:9">
      <c r="A589" t="s">
        <v>786</v>
      </c>
      <c r="B589" t="s">
        <v>774</v>
      </c>
      <c r="C589" t="s">
        <v>411</v>
      </c>
      <c r="D589" s="1">
        <v>18.75</v>
      </c>
      <c r="E589" s="2">
        <v>4.2</v>
      </c>
      <c r="F589" s="2">
        <v>78.75</v>
      </c>
      <c r="G589" t="s">
        <v>775</v>
      </c>
      <c r="H589" t="s">
        <v>14</v>
      </c>
      <c r="I589" t="s">
        <v>14</v>
      </c>
    </row>
    <row r="590" spans="1:9">
      <c r="A590" t="s">
        <v>787</v>
      </c>
      <c r="B590" t="s">
        <v>774</v>
      </c>
      <c r="C590" t="s">
        <v>401</v>
      </c>
      <c r="D590" s="1">
        <v>18.76</v>
      </c>
      <c r="E590" s="2">
        <v>3.85</v>
      </c>
      <c r="F590" s="2">
        <v>72.23</v>
      </c>
      <c r="G590" t="s">
        <v>775</v>
      </c>
      <c r="H590" t="s">
        <v>14</v>
      </c>
      <c r="I590" t="s">
        <v>14</v>
      </c>
    </row>
    <row r="591" spans="1:9">
      <c r="A591" t="s">
        <v>788</v>
      </c>
      <c r="B591" t="s">
        <v>774</v>
      </c>
      <c r="C591" t="s">
        <v>425</v>
      </c>
      <c r="D591" s="1">
        <v>18.76</v>
      </c>
      <c r="E591" s="2">
        <v>3.35</v>
      </c>
      <c r="F591" s="2">
        <v>62.85</v>
      </c>
      <c r="G591" t="s">
        <v>775</v>
      </c>
      <c r="H591" t="s">
        <v>14</v>
      </c>
      <c r="I591" t="s">
        <v>14</v>
      </c>
    </row>
    <row r="592" spans="1:9">
      <c r="A592" t="s">
        <v>789</v>
      </c>
      <c r="B592" t="s">
        <v>774</v>
      </c>
      <c r="C592" t="s">
        <v>403</v>
      </c>
      <c r="D592" s="1">
        <v>19.54</v>
      </c>
      <c r="E592" s="2">
        <v>3.85</v>
      </c>
      <c r="F592" s="2">
        <v>75.23</v>
      </c>
      <c r="G592" t="s">
        <v>775</v>
      </c>
      <c r="H592" t="s">
        <v>14</v>
      </c>
      <c r="I592" t="s">
        <v>14</v>
      </c>
    </row>
    <row r="593" spans="1:9">
      <c r="A593" t="s">
        <v>790</v>
      </c>
      <c r="B593" t="s">
        <v>774</v>
      </c>
      <c r="C593" t="s">
        <v>401</v>
      </c>
      <c r="D593" s="1">
        <v>19.51</v>
      </c>
      <c r="E593" s="2">
        <v>3.85</v>
      </c>
      <c r="F593" s="2">
        <v>75.11</v>
      </c>
      <c r="G593" t="s">
        <v>775</v>
      </c>
      <c r="H593" t="s">
        <v>14</v>
      </c>
      <c r="I593" t="s">
        <v>14</v>
      </c>
    </row>
    <row r="594" spans="1:9">
      <c r="A594" t="s">
        <v>791</v>
      </c>
      <c r="B594" t="s">
        <v>774</v>
      </c>
      <c r="C594" t="s">
        <v>411</v>
      </c>
      <c r="D594" s="1">
        <v>19.51</v>
      </c>
      <c r="E594" s="2">
        <v>4.2</v>
      </c>
      <c r="F594" s="2">
        <v>81.94</v>
      </c>
      <c r="G594" t="s">
        <v>775</v>
      </c>
      <c r="H594" t="s">
        <v>14</v>
      </c>
      <c r="I594" t="s">
        <v>14</v>
      </c>
    </row>
    <row r="595" spans="1:9">
      <c r="A595" t="s">
        <v>792</v>
      </c>
      <c r="B595" t="s">
        <v>774</v>
      </c>
      <c r="C595" t="s">
        <v>411</v>
      </c>
      <c r="D595" s="1">
        <v>19.49</v>
      </c>
      <c r="E595" s="2">
        <v>4.2</v>
      </c>
      <c r="F595" s="2">
        <v>81.86</v>
      </c>
      <c r="G595" t="s">
        <v>775</v>
      </c>
      <c r="H595" t="s">
        <v>14</v>
      </c>
      <c r="I595" t="s">
        <v>14</v>
      </c>
    </row>
    <row r="596" spans="1:9">
      <c r="A596" t="s">
        <v>793</v>
      </c>
      <c r="B596" t="s">
        <v>774</v>
      </c>
      <c r="C596" t="s">
        <v>411</v>
      </c>
      <c r="D596" s="1">
        <v>19.43</v>
      </c>
      <c r="E596" s="2">
        <v>4.2</v>
      </c>
      <c r="F596" s="2">
        <v>81.61</v>
      </c>
      <c r="G596" t="s">
        <v>775</v>
      </c>
      <c r="H596" t="s">
        <v>14</v>
      </c>
      <c r="I596" t="s">
        <v>14</v>
      </c>
    </row>
    <row r="597" spans="1:9">
      <c r="A597" t="s">
        <v>794</v>
      </c>
      <c r="B597" t="s">
        <v>774</v>
      </c>
      <c r="C597" t="s">
        <v>411</v>
      </c>
      <c r="D597" s="1">
        <v>19.47</v>
      </c>
      <c r="E597" s="2">
        <v>4.2</v>
      </c>
      <c r="F597" s="2">
        <v>81.77</v>
      </c>
      <c r="G597" t="s">
        <v>775</v>
      </c>
      <c r="H597" t="s">
        <v>14</v>
      </c>
      <c r="I597" t="s">
        <v>14</v>
      </c>
    </row>
    <row r="598" spans="1:9">
      <c r="A598" t="s">
        <v>795</v>
      </c>
      <c r="B598" t="s">
        <v>774</v>
      </c>
      <c r="C598" t="s">
        <v>411</v>
      </c>
      <c r="D598" s="1">
        <v>19.45</v>
      </c>
      <c r="E598" s="2">
        <v>4.2</v>
      </c>
      <c r="F598" s="2">
        <v>81.69</v>
      </c>
      <c r="G598" t="s">
        <v>775</v>
      </c>
      <c r="H598" t="s">
        <v>14</v>
      </c>
      <c r="I598" t="s">
        <v>14</v>
      </c>
    </row>
    <row r="599" spans="1:9">
      <c r="A599" t="s">
        <v>796</v>
      </c>
      <c r="B599" t="s">
        <v>774</v>
      </c>
      <c r="C599" t="s">
        <v>401</v>
      </c>
      <c r="D599" s="1">
        <v>19.39</v>
      </c>
      <c r="E599" s="2">
        <v>3.85</v>
      </c>
      <c r="F599" s="2">
        <v>74.65</v>
      </c>
      <c r="G599" t="s">
        <v>775</v>
      </c>
      <c r="H599" t="s">
        <v>14</v>
      </c>
      <c r="I599" t="s">
        <v>14</v>
      </c>
    </row>
    <row r="600" spans="1:9">
      <c r="A600" t="s">
        <v>797</v>
      </c>
      <c r="B600" t="s">
        <v>774</v>
      </c>
      <c r="C600" t="s">
        <v>419</v>
      </c>
      <c r="D600" s="1">
        <v>19.42</v>
      </c>
      <c r="E600" s="2">
        <v>4.6</v>
      </c>
      <c r="F600" s="2">
        <v>89.33</v>
      </c>
      <c r="G600" t="s">
        <v>775</v>
      </c>
      <c r="H600" t="s">
        <v>14</v>
      </c>
      <c r="I600" t="s">
        <v>14</v>
      </c>
    </row>
    <row r="601" spans="1:9">
      <c r="A601" t="s">
        <v>798</v>
      </c>
      <c r="B601" t="s">
        <v>774</v>
      </c>
      <c r="C601" t="s">
        <v>406</v>
      </c>
      <c r="D601" s="1">
        <v>19.42</v>
      </c>
      <c r="E601" s="2">
        <v>4.2</v>
      </c>
      <c r="F601" s="2">
        <v>81.56</v>
      </c>
      <c r="G601" t="s">
        <v>775</v>
      </c>
      <c r="H601" t="s">
        <v>14</v>
      </c>
      <c r="I601" t="s">
        <v>14</v>
      </c>
    </row>
    <row r="602" spans="1:9">
      <c r="A602" t="s">
        <v>799</v>
      </c>
      <c r="B602" t="s">
        <v>774</v>
      </c>
      <c r="C602" t="s">
        <v>411</v>
      </c>
      <c r="D602" s="1">
        <v>19.51</v>
      </c>
      <c r="E602" s="2">
        <v>4.2</v>
      </c>
      <c r="F602" s="2">
        <v>81.94</v>
      </c>
      <c r="G602" t="s">
        <v>775</v>
      </c>
      <c r="H602" t="s">
        <v>14</v>
      </c>
      <c r="I602" t="s">
        <v>14</v>
      </c>
    </row>
    <row r="603" spans="1:9">
      <c r="A603" t="s">
        <v>800</v>
      </c>
      <c r="B603" t="s">
        <v>774</v>
      </c>
      <c r="C603" t="s">
        <v>749</v>
      </c>
      <c r="D603" s="1">
        <v>19.48</v>
      </c>
      <c r="E603" s="2">
        <v>4.05</v>
      </c>
      <c r="F603" s="2">
        <v>78.89</v>
      </c>
      <c r="G603" t="s">
        <v>775</v>
      </c>
      <c r="H603" t="s">
        <v>14</v>
      </c>
      <c r="I603" t="s">
        <v>14</v>
      </c>
    </row>
    <row r="604" spans="1:9">
      <c r="A604" t="s">
        <v>801</v>
      </c>
      <c r="B604" t="s">
        <v>774</v>
      </c>
      <c r="C604" t="s">
        <v>406</v>
      </c>
      <c r="D604" s="1">
        <v>19.45</v>
      </c>
      <c r="E604" s="2">
        <v>4.2</v>
      </c>
      <c r="F604" s="2">
        <v>81.69</v>
      </c>
      <c r="G604" t="s">
        <v>775</v>
      </c>
      <c r="H604" t="s">
        <v>14</v>
      </c>
      <c r="I604" t="s">
        <v>14</v>
      </c>
    </row>
    <row r="605" spans="1:9">
      <c r="A605" t="s">
        <v>802</v>
      </c>
      <c r="B605" t="s">
        <v>774</v>
      </c>
      <c r="C605" t="s">
        <v>411</v>
      </c>
      <c r="D605" s="1">
        <v>19.49</v>
      </c>
      <c r="E605" s="2">
        <v>4.2</v>
      </c>
      <c r="F605" s="2">
        <v>81.86</v>
      </c>
      <c r="G605" t="s">
        <v>775</v>
      </c>
      <c r="H605" t="s">
        <v>14</v>
      </c>
      <c r="I605" t="s">
        <v>14</v>
      </c>
    </row>
    <row r="606" spans="1:9">
      <c r="A606" t="s">
        <v>803</v>
      </c>
      <c r="B606" t="s">
        <v>774</v>
      </c>
      <c r="C606" t="s">
        <v>429</v>
      </c>
      <c r="D606" s="1">
        <v>19.53</v>
      </c>
      <c r="E606" s="2">
        <v>3.35</v>
      </c>
      <c r="F606" s="2">
        <v>65.43</v>
      </c>
      <c r="G606" t="s">
        <v>775</v>
      </c>
      <c r="H606" t="s">
        <v>14</v>
      </c>
      <c r="I606" t="s">
        <v>14</v>
      </c>
    </row>
    <row r="607" spans="1:9">
      <c r="A607" t="s">
        <v>804</v>
      </c>
      <c r="B607" t="s">
        <v>774</v>
      </c>
      <c r="C607" t="s">
        <v>411</v>
      </c>
      <c r="D607" s="1">
        <v>19.5</v>
      </c>
      <c r="E607" s="2">
        <v>4.2</v>
      </c>
      <c r="F607" s="2">
        <v>81.9</v>
      </c>
      <c r="G607" t="s">
        <v>775</v>
      </c>
      <c r="H607" t="s">
        <v>14</v>
      </c>
      <c r="I607" t="s">
        <v>14</v>
      </c>
    </row>
    <row r="608" spans="1:9">
      <c r="A608" t="s">
        <v>805</v>
      </c>
      <c r="B608" t="s">
        <v>774</v>
      </c>
      <c r="C608" t="s">
        <v>415</v>
      </c>
      <c r="D608" s="1">
        <v>19.5</v>
      </c>
      <c r="E608" s="2">
        <v>3.85</v>
      </c>
      <c r="F608" s="2">
        <v>75.08</v>
      </c>
      <c r="G608" t="s">
        <v>775</v>
      </c>
      <c r="H608" t="s">
        <v>14</v>
      </c>
      <c r="I608" t="s">
        <v>14</v>
      </c>
    </row>
    <row r="609" spans="1:9">
      <c r="A609" t="s">
        <v>806</v>
      </c>
      <c r="B609" t="s">
        <v>774</v>
      </c>
      <c r="C609" t="s">
        <v>411</v>
      </c>
      <c r="D609" s="1">
        <v>19.55</v>
      </c>
      <c r="E609" s="2">
        <v>4.2</v>
      </c>
      <c r="F609" s="2">
        <v>82.11</v>
      </c>
      <c r="G609" t="s">
        <v>775</v>
      </c>
      <c r="H609" t="s">
        <v>14</v>
      </c>
      <c r="I609" t="s">
        <v>14</v>
      </c>
    </row>
    <row r="610" spans="1:9">
      <c r="A610" t="s">
        <v>807</v>
      </c>
      <c r="B610" t="s">
        <v>774</v>
      </c>
      <c r="C610" t="s">
        <v>411</v>
      </c>
      <c r="D610" s="1">
        <v>19.4</v>
      </c>
      <c r="E610" s="2">
        <v>4.2</v>
      </c>
      <c r="F610" s="2">
        <v>81.48</v>
      </c>
      <c r="G610" t="s">
        <v>775</v>
      </c>
      <c r="H610" t="s">
        <v>14</v>
      </c>
      <c r="I610" t="s">
        <v>14</v>
      </c>
    </row>
    <row r="611" spans="1:9">
      <c r="A611" t="s">
        <v>808</v>
      </c>
      <c r="B611" t="s">
        <v>809</v>
      </c>
      <c r="C611" t="s">
        <v>415</v>
      </c>
      <c r="D611" s="1">
        <v>17.09</v>
      </c>
      <c r="E611" s="2">
        <v>3.85</v>
      </c>
      <c r="F611" s="2">
        <v>65.8</v>
      </c>
      <c r="G611" t="s">
        <v>810</v>
      </c>
      <c r="H611" t="s">
        <v>14</v>
      </c>
      <c r="I611" t="s">
        <v>14</v>
      </c>
    </row>
    <row r="612" spans="1:9">
      <c r="A612" t="s">
        <v>811</v>
      </c>
      <c r="B612" t="s">
        <v>812</v>
      </c>
      <c r="C612" t="s">
        <v>813</v>
      </c>
      <c r="D612" s="1">
        <v>25.11</v>
      </c>
      <c r="E612" s="2">
        <v>3.85</v>
      </c>
      <c r="F612" s="2">
        <v>96.67</v>
      </c>
      <c r="G612" t="s">
        <v>814</v>
      </c>
      <c r="H612" t="s">
        <v>14</v>
      </c>
      <c r="I612" t="s">
        <v>14</v>
      </c>
    </row>
    <row r="613" spans="1:9">
      <c r="A613" t="s">
        <v>815</v>
      </c>
      <c r="B613" t="s">
        <v>812</v>
      </c>
      <c r="C613" t="s">
        <v>816</v>
      </c>
      <c r="D613" s="1">
        <v>25.28</v>
      </c>
      <c r="E613" s="2">
        <v>9.4</v>
      </c>
      <c r="F613" s="2">
        <v>237.63</v>
      </c>
      <c r="G613" t="s">
        <v>814</v>
      </c>
      <c r="H613" t="s">
        <v>14</v>
      </c>
      <c r="I613" t="s">
        <v>14</v>
      </c>
    </row>
    <row r="614" spans="1:9">
      <c r="A614" t="s">
        <v>817</v>
      </c>
      <c r="B614" t="s">
        <v>812</v>
      </c>
      <c r="C614" t="s">
        <v>816</v>
      </c>
      <c r="D614" s="1">
        <v>25.24</v>
      </c>
      <c r="E614" s="2">
        <v>9.4</v>
      </c>
      <c r="F614" s="2">
        <v>237.26</v>
      </c>
      <c r="G614" t="s">
        <v>814</v>
      </c>
      <c r="H614" t="s">
        <v>14</v>
      </c>
      <c r="I614" t="s">
        <v>14</v>
      </c>
    </row>
    <row r="615" spans="1:9">
      <c r="A615" t="s">
        <v>818</v>
      </c>
      <c r="B615" t="s">
        <v>812</v>
      </c>
      <c r="C615" t="s">
        <v>813</v>
      </c>
      <c r="D615" s="1">
        <v>25.12</v>
      </c>
      <c r="E615" s="2">
        <v>3.85</v>
      </c>
      <c r="F615" s="2">
        <v>96.71</v>
      </c>
      <c r="G615" t="s">
        <v>814</v>
      </c>
      <c r="H615" t="s">
        <v>14</v>
      </c>
      <c r="I615" t="s">
        <v>14</v>
      </c>
    </row>
    <row r="616" spans="1:9">
      <c r="A616" t="s">
        <v>819</v>
      </c>
      <c r="B616" t="s">
        <v>812</v>
      </c>
      <c r="C616" t="s">
        <v>816</v>
      </c>
      <c r="D616" s="1">
        <v>25.29</v>
      </c>
      <c r="E616" s="2">
        <v>9.4</v>
      </c>
      <c r="F616" s="2">
        <v>237.73</v>
      </c>
      <c r="G616" t="s">
        <v>814</v>
      </c>
      <c r="H616" t="s">
        <v>14</v>
      </c>
      <c r="I616" t="s">
        <v>14</v>
      </c>
    </row>
    <row r="617" spans="1:9">
      <c r="A617" t="s">
        <v>820</v>
      </c>
      <c r="B617" t="s">
        <v>812</v>
      </c>
      <c r="C617" t="s">
        <v>821</v>
      </c>
      <c r="D617" s="1">
        <v>25.06</v>
      </c>
      <c r="E617" s="2">
        <v>3.35</v>
      </c>
      <c r="F617" s="2">
        <v>83.95</v>
      </c>
      <c r="G617" t="s">
        <v>814</v>
      </c>
      <c r="H617" t="s">
        <v>14</v>
      </c>
      <c r="I617" t="s">
        <v>14</v>
      </c>
    </row>
    <row r="618" spans="1:9">
      <c r="A618" t="s">
        <v>822</v>
      </c>
      <c r="B618" t="s">
        <v>812</v>
      </c>
      <c r="C618" t="s">
        <v>823</v>
      </c>
      <c r="D618" s="1">
        <v>25.02</v>
      </c>
      <c r="E618" s="2">
        <v>3.85</v>
      </c>
      <c r="F618" s="2">
        <v>96.33</v>
      </c>
      <c r="G618" t="s">
        <v>814</v>
      </c>
      <c r="H618" t="s">
        <v>14</v>
      </c>
      <c r="I618" t="s">
        <v>14</v>
      </c>
    </row>
    <row r="619" spans="1:9">
      <c r="A619" t="s">
        <v>824</v>
      </c>
      <c r="B619" t="s">
        <v>812</v>
      </c>
      <c r="C619" t="s">
        <v>821</v>
      </c>
      <c r="D619" s="1">
        <v>25.13</v>
      </c>
      <c r="E619" s="2">
        <v>3.35</v>
      </c>
      <c r="F619" s="2">
        <v>84.19</v>
      </c>
      <c r="G619" t="s">
        <v>814</v>
      </c>
      <c r="H619" t="s">
        <v>14</v>
      </c>
      <c r="I619" t="s">
        <v>14</v>
      </c>
    </row>
    <row r="620" spans="1:9">
      <c r="A620" t="s">
        <v>825</v>
      </c>
      <c r="B620" t="s">
        <v>812</v>
      </c>
      <c r="C620" t="s">
        <v>816</v>
      </c>
      <c r="D620" s="1">
        <v>25.17</v>
      </c>
      <c r="E620" s="2">
        <v>9.4</v>
      </c>
      <c r="F620" s="2">
        <v>236.6</v>
      </c>
      <c r="G620" t="s">
        <v>814</v>
      </c>
      <c r="H620" t="s">
        <v>14</v>
      </c>
      <c r="I620" t="s">
        <v>14</v>
      </c>
    </row>
    <row r="621" spans="1:9">
      <c r="A621" t="s">
        <v>826</v>
      </c>
      <c r="B621" t="s">
        <v>812</v>
      </c>
      <c r="C621" t="s">
        <v>823</v>
      </c>
      <c r="D621" s="1">
        <v>25.06</v>
      </c>
      <c r="E621" s="2">
        <v>3.85</v>
      </c>
      <c r="F621" s="2">
        <v>96.48</v>
      </c>
      <c r="G621" t="s">
        <v>814</v>
      </c>
      <c r="H621" t="s">
        <v>14</v>
      </c>
      <c r="I621" t="s">
        <v>14</v>
      </c>
    </row>
    <row r="622" spans="1:9">
      <c r="A622" t="s">
        <v>827</v>
      </c>
      <c r="B622" t="s">
        <v>812</v>
      </c>
      <c r="C622" t="s">
        <v>828</v>
      </c>
      <c r="D622" s="1">
        <v>23.96</v>
      </c>
      <c r="E622" s="2">
        <v>4.6</v>
      </c>
      <c r="F622" s="2">
        <v>110.22</v>
      </c>
      <c r="G622" t="s">
        <v>814</v>
      </c>
      <c r="H622" t="s">
        <v>14</v>
      </c>
      <c r="I622" t="s">
        <v>14</v>
      </c>
    </row>
    <row r="623" spans="1:9">
      <c r="A623" t="s">
        <v>829</v>
      </c>
      <c r="B623" t="s">
        <v>812</v>
      </c>
      <c r="C623" t="s">
        <v>830</v>
      </c>
      <c r="D623" s="1">
        <v>25.17</v>
      </c>
      <c r="E623" s="2">
        <v>4.6</v>
      </c>
      <c r="F623" s="2">
        <v>115.78</v>
      </c>
      <c r="G623" t="s">
        <v>814</v>
      </c>
      <c r="H623" t="s">
        <v>14</v>
      </c>
      <c r="I623" t="s">
        <v>14</v>
      </c>
    </row>
    <row r="624" spans="1:9">
      <c r="A624" t="s">
        <v>831</v>
      </c>
      <c r="B624" t="s">
        <v>812</v>
      </c>
      <c r="C624" t="s">
        <v>830</v>
      </c>
      <c r="D624" s="1">
        <v>1</v>
      </c>
      <c r="E624" s="2">
        <v>55</v>
      </c>
      <c r="F624" s="2">
        <v>55</v>
      </c>
      <c r="G624" t="s">
        <v>814</v>
      </c>
      <c r="H624" t="s">
        <v>14</v>
      </c>
      <c r="I624" t="s">
        <v>14</v>
      </c>
    </row>
    <row r="625" spans="1:9">
      <c r="A625" t="s">
        <v>832</v>
      </c>
      <c r="B625" t="s">
        <v>812</v>
      </c>
      <c r="C625" t="s">
        <v>813</v>
      </c>
      <c r="D625" s="1">
        <v>25.09</v>
      </c>
      <c r="E625" s="2">
        <v>3.85</v>
      </c>
      <c r="F625" s="2">
        <v>96.6</v>
      </c>
      <c r="G625" t="s">
        <v>814</v>
      </c>
      <c r="H625" t="s">
        <v>14</v>
      </c>
      <c r="I625" t="s">
        <v>14</v>
      </c>
    </row>
    <row r="626" spans="1:9">
      <c r="A626" t="s">
        <v>833</v>
      </c>
      <c r="B626" t="s">
        <v>812</v>
      </c>
      <c r="C626" t="s">
        <v>834</v>
      </c>
      <c r="D626" s="1">
        <v>25.24</v>
      </c>
      <c r="E626" s="2">
        <v>10.9</v>
      </c>
      <c r="F626" s="2">
        <v>275.12</v>
      </c>
      <c r="G626" t="s">
        <v>814</v>
      </c>
      <c r="H626" t="s">
        <v>14</v>
      </c>
      <c r="I626" t="s">
        <v>14</v>
      </c>
    </row>
    <row r="627" spans="1:9">
      <c r="A627" t="s">
        <v>835</v>
      </c>
      <c r="B627" t="s">
        <v>812</v>
      </c>
      <c r="C627" t="s">
        <v>813</v>
      </c>
      <c r="D627" s="1">
        <v>25.09</v>
      </c>
      <c r="E627" s="2">
        <v>3.85</v>
      </c>
      <c r="F627" s="2">
        <v>96.6</v>
      </c>
      <c r="G627" t="s">
        <v>814</v>
      </c>
      <c r="H627" t="s">
        <v>14</v>
      </c>
      <c r="I627" t="s">
        <v>14</v>
      </c>
    </row>
    <row r="628" spans="1:9">
      <c r="A628" t="s">
        <v>836</v>
      </c>
      <c r="B628" t="s">
        <v>812</v>
      </c>
      <c r="C628" t="s">
        <v>813</v>
      </c>
      <c r="D628" s="1">
        <v>25.07</v>
      </c>
      <c r="E628" s="2">
        <v>3.85</v>
      </c>
      <c r="F628" s="2">
        <v>96.52</v>
      </c>
      <c r="G628" t="s">
        <v>814</v>
      </c>
      <c r="H628" t="s">
        <v>14</v>
      </c>
      <c r="I628" t="s">
        <v>14</v>
      </c>
    </row>
    <row r="629" spans="1:9">
      <c r="A629" t="s">
        <v>837</v>
      </c>
      <c r="B629" t="s">
        <v>812</v>
      </c>
      <c r="C629" t="s">
        <v>816</v>
      </c>
      <c r="D629" s="1">
        <v>25.14</v>
      </c>
      <c r="E629" s="2">
        <v>9.4</v>
      </c>
      <c r="F629" s="2">
        <v>236.32</v>
      </c>
      <c r="G629" t="s">
        <v>814</v>
      </c>
      <c r="H629" t="s">
        <v>14</v>
      </c>
      <c r="I629" t="s">
        <v>14</v>
      </c>
    </row>
    <row r="630" spans="1:9">
      <c r="A630" t="s">
        <v>838</v>
      </c>
      <c r="B630" t="s">
        <v>812</v>
      </c>
      <c r="C630" t="s">
        <v>813</v>
      </c>
      <c r="D630" s="1">
        <v>25.14</v>
      </c>
      <c r="E630" s="2">
        <v>3.85</v>
      </c>
      <c r="F630" s="2">
        <v>96.79</v>
      </c>
      <c r="G630" t="s">
        <v>814</v>
      </c>
      <c r="H630" t="s">
        <v>14</v>
      </c>
      <c r="I630" t="s">
        <v>14</v>
      </c>
    </row>
    <row r="631" spans="1:9">
      <c r="A631" t="s">
        <v>839</v>
      </c>
      <c r="B631" t="s">
        <v>812</v>
      </c>
      <c r="C631" t="s">
        <v>813</v>
      </c>
      <c r="D631" s="1">
        <v>24.98</v>
      </c>
      <c r="E631" s="2">
        <v>3.85</v>
      </c>
      <c r="F631" s="2">
        <v>96.17</v>
      </c>
      <c r="G631" t="s">
        <v>814</v>
      </c>
      <c r="H631" t="s">
        <v>14</v>
      </c>
      <c r="I631" t="s">
        <v>14</v>
      </c>
    </row>
    <row r="632" spans="1:9">
      <c r="A632" t="s">
        <v>840</v>
      </c>
      <c r="B632" t="s">
        <v>812</v>
      </c>
      <c r="C632" t="s">
        <v>841</v>
      </c>
      <c r="D632" s="1">
        <v>25.02</v>
      </c>
      <c r="E632" s="2">
        <v>4.8</v>
      </c>
      <c r="F632" s="2">
        <v>120.1</v>
      </c>
      <c r="G632" t="s">
        <v>814</v>
      </c>
      <c r="H632" t="s">
        <v>14</v>
      </c>
      <c r="I632" t="s">
        <v>14</v>
      </c>
    </row>
    <row r="633" spans="1:9">
      <c r="A633" t="s">
        <v>842</v>
      </c>
      <c r="B633" t="s">
        <v>812</v>
      </c>
      <c r="C633" t="s">
        <v>813</v>
      </c>
      <c r="D633" s="1">
        <v>24.94</v>
      </c>
      <c r="E633" s="2">
        <v>3.85</v>
      </c>
      <c r="F633" s="2">
        <v>96.02</v>
      </c>
      <c r="G633" t="s">
        <v>814</v>
      </c>
      <c r="H633" t="s">
        <v>14</v>
      </c>
      <c r="I633" t="s">
        <v>14</v>
      </c>
    </row>
    <row r="634" spans="1:9">
      <c r="A634" t="s">
        <v>843</v>
      </c>
      <c r="B634" t="s">
        <v>812</v>
      </c>
      <c r="C634" t="s">
        <v>844</v>
      </c>
      <c r="D634" s="1">
        <v>25.1</v>
      </c>
      <c r="E634" s="2">
        <v>5.1</v>
      </c>
      <c r="F634" s="2">
        <v>128.01</v>
      </c>
      <c r="G634" t="s">
        <v>814</v>
      </c>
      <c r="H634" t="s">
        <v>14</v>
      </c>
      <c r="I634" t="s">
        <v>14</v>
      </c>
    </row>
    <row r="635" spans="1:9">
      <c r="A635" t="s">
        <v>845</v>
      </c>
      <c r="B635" t="s">
        <v>812</v>
      </c>
      <c r="C635" t="s">
        <v>846</v>
      </c>
      <c r="D635" s="1">
        <v>25.02</v>
      </c>
      <c r="E635" s="2">
        <v>4.8</v>
      </c>
      <c r="F635" s="2">
        <v>120.1</v>
      </c>
      <c r="G635" t="s">
        <v>814</v>
      </c>
      <c r="H635" t="s">
        <v>14</v>
      </c>
      <c r="I635" t="s">
        <v>14</v>
      </c>
    </row>
    <row r="636" spans="1:9">
      <c r="A636" t="s">
        <v>847</v>
      </c>
      <c r="B636" t="s">
        <v>812</v>
      </c>
      <c r="C636" t="s">
        <v>823</v>
      </c>
      <c r="D636" s="1">
        <v>24.71</v>
      </c>
      <c r="E636" s="2">
        <v>3.85</v>
      </c>
      <c r="F636" s="2">
        <v>95.13</v>
      </c>
      <c r="G636" t="s">
        <v>814</v>
      </c>
      <c r="H636" t="s">
        <v>14</v>
      </c>
      <c r="I636" t="s">
        <v>14</v>
      </c>
    </row>
    <row r="637" spans="1:9">
      <c r="A637" t="s">
        <v>848</v>
      </c>
      <c r="B637" t="s">
        <v>812</v>
      </c>
      <c r="C637" t="s">
        <v>844</v>
      </c>
      <c r="D637" s="1">
        <v>25.06</v>
      </c>
      <c r="E637" s="2">
        <v>5.1</v>
      </c>
      <c r="F637" s="2">
        <v>127.81</v>
      </c>
      <c r="G637" t="s">
        <v>814</v>
      </c>
      <c r="H637" t="s">
        <v>14</v>
      </c>
      <c r="I637" t="s">
        <v>14</v>
      </c>
    </row>
    <row r="638" spans="1:9">
      <c r="A638" t="s">
        <v>849</v>
      </c>
      <c r="B638" t="s">
        <v>850</v>
      </c>
      <c r="C638" t="s">
        <v>419</v>
      </c>
      <c r="D638" s="1">
        <v>21.71</v>
      </c>
      <c r="E638" s="2">
        <v>4.6</v>
      </c>
      <c r="F638" s="2">
        <v>99.87</v>
      </c>
      <c r="G638" t="s">
        <v>851</v>
      </c>
      <c r="H638" t="s">
        <v>14</v>
      </c>
      <c r="I638" t="s">
        <v>14</v>
      </c>
    </row>
    <row r="639" spans="1:9">
      <c r="A639" t="s">
        <v>852</v>
      </c>
      <c r="B639" t="s">
        <v>850</v>
      </c>
      <c r="C639" t="s">
        <v>401</v>
      </c>
      <c r="D639" s="1">
        <v>21.59</v>
      </c>
      <c r="E639" s="2">
        <v>3.85</v>
      </c>
      <c r="F639" s="2">
        <v>83.12</v>
      </c>
      <c r="G639" t="s">
        <v>851</v>
      </c>
      <c r="H639" t="s">
        <v>14</v>
      </c>
      <c r="I639" t="s">
        <v>14</v>
      </c>
    </row>
    <row r="640" spans="1:9">
      <c r="A640" t="s">
        <v>853</v>
      </c>
      <c r="B640" t="s">
        <v>850</v>
      </c>
      <c r="C640" t="s">
        <v>419</v>
      </c>
      <c r="D640" s="1">
        <v>21.7</v>
      </c>
      <c r="E640" s="2">
        <v>4.6</v>
      </c>
      <c r="F640" s="2">
        <v>99.82</v>
      </c>
      <c r="G640" t="s">
        <v>851</v>
      </c>
      <c r="H640" t="s">
        <v>14</v>
      </c>
      <c r="I640" t="s">
        <v>14</v>
      </c>
    </row>
    <row r="641" spans="1:9">
      <c r="A641" t="s">
        <v>854</v>
      </c>
      <c r="B641" t="s">
        <v>855</v>
      </c>
      <c r="C641" t="s">
        <v>66</v>
      </c>
      <c r="D641" s="1">
        <v>19.21</v>
      </c>
      <c r="E641" s="2">
        <v>3.35</v>
      </c>
      <c r="F641" s="2">
        <v>64.35</v>
      </c>
      <c r="G641" t="s">
        <v>856</v>
      </c>
      <c r="H641" t="s">
        <v>14</v>
      </c>
      <c r="I641" t="s">
        <v>14</v>
      </c>
    </row>
    <row r="642" spans="1:9">
      <c r="A642" t="s">
        <v>857</v>
      </c>
      <c r="B642" t="s">
        <v>855</v>
      </c>
      <c r="C642" t="s">
        <v>858</v>
      </c>
      <c r="D642" s="1">
        <v>19.22</v>
      </c>
      <c r="E642" s="2">
        <v>3.85</v>
      </c>
      <c r="F642" s="2">
        <v>74</v>
      </c>
      <c r="G642" t="s">
        <v>856</v>
      </c>
      <c r="H642" t="s">
        <v>14</v>
      </c>
      <c r="I642" t="s">
        <v>14</v>
      </c>
    </row>
    <row r="643" spans="1:9">
      <c r="A643" t="s">
        <v>859</v>
      </c>
      <c r="B643" t="s">
        <v>860</v>
      </c>
      <c r="C643" t="s">
        <v>401</v>
      </c>
      <c r="D643" s="1">
        <v>21.45</v>
      </c>
      <c r="E643" s="2">
        <v>3.85</v>
      </c>
      <c r="F643" s="2">
        <v>82.58</v>
      </c>
      <c r="G643" t="s">
        <v>861</v>
      </c>
      <c r="H643" t="s">
        <v>14</v>
      </c>
      <c r="I643" t="s">
        <v>14</v>
      </c>
    </row>
    <row r="644" spans="1:9">
      <c r="A644" t="s">
        <v>862</v>
      </c>
      <c r="B644" t="s">
        <v>860</v>
      </c>
      <c r="C644" t="s">
        <v>406</v>
      </c>
      <c r="D644" s="1">
        <v>21.47</v>
      </c>
      <c r="E644" s="2">
        <v>4.2</v>
      </c>
      <c r="F644" s="2">
        <v>90.17</v>
      </c>
      <c r="G644" t="s">
        <v>861</v>
      </c>
      <c r="H644" t="s">
        <v>14</v>
      </c>
      <c r="I644" t="s">
        <v>14</v>
      </c>
    </row>
    <row r="645" spans="1:9">
      <c r="A645" t="s">
        <v>863</v>
      </c>
      <c r="B645" t="s">
        <v>860</v>
      </c>
      <c r="C645" t="s">
        <v>423</v>
      </c>
      <c r="D645" s="1">
        <v>21.44</v>
      </c>
      <c r="E645" s="2">
        <v>3</v>
      </c>
      <c r="F645" s="2">
        <v>64.32</v>
      </c>
      <c r="G645" t="s">
        <v>861</v>
      </c>
      <c r="H645" t="s">
        <v>14</v>
      </c>
      <c r="I645" t="s">
        <v>14</v>
      </c>
    </row>
    <row r="646" spans="1:9">
      <c r="A646" t="s">
        <v>864</v>
      </c>
      <c r="B646" t="s">
        <v>860</v>
      </c>
      <c r="C646" t="s">
        <v>401</v>
      </c>
      <c r="D646" s="1">
        <v>21.55</v>
      </c>
      <c r="E646" s="2">
        <v>3.85</v>
      </c>
      <c r="F646" s="2">
        <v>82.97</v>
      </c>
      <c r="G646" t="s">
        <v>861</v>
      </c>
      <c r="H646" t="s">
        <v>14</v>
      </c>
      <c r="I646" t="s">
        <v>14</v>
      </c>
    </row>
    <row r="647" spans="1:9">
      <c r="A647" t="s">
        <v>865</v>
      </c>
      <c r="B647" t="s">
        <v>860</v>
      </c>
      <c r="C647" t="s">
        <v>866</v>
      </c>
      <c r="D647" s="1">
        <v>21.47</v>
      </c>
      <c r="E647" s="2">
        <v>2.9</v>
      </c>
      <c r="F647" s="2">
        <v>62.26</v>
      </c>
      <c r="G647" t="s">
        <v>861</v>
      </c>
      <c r="H647" t="s">
        <v>14</v>
      </c>
      <c r="I647" t="s">
        <v>14</v>
      </c>
    </row>
    <row r="648" spans="1:9">
      <c r="A648" t="s">
        <v>867</v>
      </c>
      <c r="B648" t="s">
        <v>860</v>
      </c>
      <c r="C648" t="s">
        <v>401</v>
      </c>
      <c r="D648" s="1">
        <v>21.51</v>
      </c>
      <c r="E648" s="2">
        <v>3.85</v>
      </c>
      <c r="F648" s="2">
        <v>82.81</v>
      </c>
      <c r="G648" t="s">
        <v>861</v>
      </c>
      <c r="H648" t="s">
        <v>14</v>
      </c>
      <c r="I648" t="s">
        <v>14</v>
      </c>
    </row>
    <row r="649" spans="1:9">
      <c r="A649" t="s">
        <v>868</v>
      </c>
      <c r="B649" t="s">
        <v>860</v>
      </c>
      <c r="C649" t="s">
        <v>411</v>
      </c>
      <c r="D649" s="1">
        <v>21.55</v>
      </c>
      <c r="E649" s="2">
        <v>4.2</v>
      </c>
      <c r="F649" s="2">
        <v>90.51</v>
      </c>
      <c r="G649" t="s">
        <v>861</v>
      </c>
      <c r="H649" t="s">
        <v>14</v>
      </c>
      <c r="I649" t="s">
        <v>14</v>
      </c>
    </row>
    <row r="650" spans="1:9">
      <c r="A650" t="s">
        <v>869</v>
      </c>
      <c r="B650" t="s">
        <v>860</v>
      </c>
      <c r="C650" t="s">
        <v>411</v>
      </c>
      <c r="D650" s="1">
        <v>21.47</v>
      </c>
      <c r="E650" s="2">
        <v>4.2</v>
      </c>
      <c r="F650" s="2">
        <v>90.17</v>
      </c>
      <c r="G650" t="s">
        <v>861</v>
      </c>
      <c r="H650" t="s">
        <v>14</v>
      </c>
      <c r="I650" t="s">
        <v>14</v>
      </c>
    </row>
    <row r="651" spans="1:9">
      <c r="A651" t="s">
        <v>870</v>
      </c>
      <c r="B651" t="s">
        <v>860</v>
      </c>
      <c r="C651" t="s">
        <v>411</v>
      </c>
      <c r="D651" s="1">
        <v>21.55</v>
      </c>
      <c r="E651" s="2">
        <v>4.2</v>
      </c>
      <c r="F651" s="2">
        <v>90.51</v>
      </c>
      <c r="G651" t="s">
        <v>861</v>
      </c>
      <c r="H651" t="s">
        <v>14</v>
      </c>
      <c r="I651" t="s">
        <v>14</v>
      </c>
    </row>
    <row r="652" spans="1:9">
      <c r="A652" t="s">
        <v>871</v>
      </c>
      <c r="B652" t="s">
        <v>860</v>
      </c>
      <c r="C652" t="s">
        <v>411</v>
      </c>
      <c r="D652" s="1">
        <v>21.28</v>
      </c>
      <c r="E652" s="2">
        <v>4.2</v>
      </c>
      <c r="F652" s="2">
        <v>89.38</v>
      </c>
      <c r="G652" t="s">
        <v>861</v>
      </c>
      <c r="H652" t="s">
        <v>14</v>
      </c>
      <c r="I652" t="s">
        <v>14</v>
      </c>
    </row>
    <row r="653" spans="1:9">
      <c r="A653" t="s">
        <v>872</v>
      </c>
      <c r="B653" t="s">
        <v>860</v>
      </c>
      <c r="C653" t="s">
        <v>415</v>
      </c>
      <c r="D653" s="1">
        <v>21.45</v>
      </c>
      <c r="E653" s="2">
        <v>3.85</v>
      </c>
      <c r="F653" s="2">
        <v>82.58</v>
      </c>
      <c r="G653" t="s">
        <v>861</v>
      </c>
      <c r="H653" t="s">
        <v>14</v>
      </c>
      <c r="I653" t="s">
        <v>14</v>
      </c>
    </row>
    <row r="654" spans="1:9">
      <c r="A654" t="s">
        <v>873</v>
      </c>
      <c r="B654" t="s">
        <v>860</v>
      </c>
      <c r="C654" t="s">
        <v>411</v>
      </c>
      <c r="D654" s="1">
        <v>21.44</v>
      </c>
      <c r="E654" s="2">
        <v>4.2</v>
      </c>
      <c r="F654" s="2">
        <v>90.05</v>
      </c>
      <c r="G654" t="s">
        <v>861</v>
      </c>
      <c r="H654" t="s">
        <v>14</v>
      </c>
      <c r="I654" t="s">
        <v>14</v>
      </c>
    </row>
    <row r="655" spans="1:9">
      <c r="A655" t="s">
        <v>874</v>
      </c>
      <c r="B655" t="s">
        <v>860</v>
      </c>
      <c r="C655" t="s">
        <v>411</v>
      </c>
      <c r="D655" s="1">
        <v>21.41</v>
      </c>
      <c r="E655" s="2">
        <v>4.2</v>
      </c>
      <c r="F655" s="2">
        <v>89.92</v>
      </c>
      <c r="G655" t="s">
        <v>861</v>
      </c>
      <c r="H655" t="s">
        <v>14</v>
      </c>
      <c r="I655" t="s">
        <v>14</v>
      </c>
    </row>
    <row r="656" spans="1:9">
      <c r="A656" t="s">
        <v>875</v>
      </c>
      <c r="B656" t="s">
        <v>860</v>
      </c>
      <c r="C656" t="s">
        <v>415</v>
      </c>
      <c r="D656" s="1">
        <v>21.37</v>
      </c>
      <c r="E656" s="2">
        <v>3.85</v>
      </c>
      <c r="F656" s="2">
        <v>82.27</v>
      </c>
      <c r="G656" t="s">
        <v>861</v>
      </c>
      <c r="H656" t="s">
        <v>14</v>
      </c>
      <c r="I656" t="s">
        <v>14</v>
      </c>
    </row>
    <row r="657" spans="1:9">
      <c r="A657" t="s">
        <v>876</v>
      </c>
      <c r="B657" t="s">
        <v>860</v>
      </c>
      <c r="C657" t="s">
        <v>401</v>
      </c>
      <c r="D657" s="1">
        <v>21.47</v>
      </c>
      <c r="E657" s="2">
        <v>3.85</v>
      </c>
      <c r="F657" s="2">
        <v>82.66</v>
      </c>
      <c r="G657" t="s">
        <v>861</v>
      </c>
      <c r="H657" t="s">
        <v>14</v>
      </c>
      <c r="I657" t="s">
        <v>14</v>
      </c>
    </row>
    <row r="658" spans="1:9">
      <c r="A658" t="s">
        <v>877</v>
      </c>
      <c r="B658" t="s">
        <v>860</v>
      </c>
      <c r="C658" t="s">
        <v>749</v>
      </c>
      <c r="D658" s="1">
        <v>21.39</v>
      </c>
      <c r="E658" s="2">
        <v>4.05</v>
      </c>
      <c r="F658" s="2">
        <v>86.63</v>
      </c>
      <c r="G658" t="s">
        <v>861</v>
      </c>
      <c r="H658" t="s">
        <v>14</v>
      </c>
      <c r="I658" t="s">
        <v>14</v>
      </c>
    </row>
    <row r="659" spans="1:9">
      <c r="A659" t="s">
        <v>878</v>
      </c>
      <c r="B659" t="s">
        <v>860</v>
      </c>
      <c r="C659" t="s">
        <v>423</v>
      </c>
      <c r="D659" s="1">
        <v>21.45</v>
      </c>
      <c r="E659" s="2">
        <v>3</v>
      </c>
      <c r="F659" s="2">
        <v>64.35</v>
      </c>
      <c r="G659" t="s">
        <v>861</v>
      </c>
      <c r="H659" t="s">
        <v>14</v>
      </c>
      <c r="I659" t="s">
        <v>14</v>
      </c>
    </row>
    <row r="660" spans="1:9">
      <c r="A660" t="s">
        <v>879</v>
      </c>
      <c r="B660" t="s">
        <v>860</v>
      </c>
      <c r="C660" t="s">
        <v>425</v>
      </c>
      <c r="D660" s="1">
        <v>21.45</v>
      </c>
      <c r="E660" s="2">
        <v>3.35</v>
      </c>
      <c r="F660" s="2">
        <v>71.86</v>
      </c>
      <c r="G660" t="s">
        <v>861</v>
      </c>
      <c r="H660" t="s">
        <v>14</v>
      </c>
      <c r="I660" t="s">
        <v>14</v>
      </c>
    </row>
    <row r="661" spans="1:9">
      <c r="A661" t="s">
        <v>880</v>
      </c>
      <c r="B661" t="s">
        <v>860</v>
      </c>
      <c r="C661" t="s">
        <v>411</v>
      </c>
      <c r="D661" s="1">
        <v>21.45</v>
      </c>
      <c r="E661" s="2">
        <v>4.2</v>
      </c>
      <c r="F661" s="2">
        <v>90.09</v>
      </c>
      <c r="G661" t="s">
        <v>861</v>
      </c>
      <c r="H661" t="s">
        <v>14</v>
      </c>
      <c r="I661" t="s">
        <v>14</v>
      </c>
    </row>
    <row r="662" spans="1:9">
      <c r="A662" t="s">
        <v>881</v>
      </c>
      <c r="B662" t="s">
        <v>860</v>
      </c>
      <c r="C662" t="s">
        <v>411</v>
      </c>
      <c r="D662" s="1">
        <v>21.51</v>
      </c>
      <c r="E662" s="2">
        <v>4.2</v>
      </c>
      <c r="F662" s="2">
        <v>90.34</v>
      </c>
      <c r="G662" t="s">
        <v>861</v>
      </c>
      <c r="H662" t="s">
        <v>14</v>
      </c>
      <c r="I662" t="s">
        <v>14</v>
      </c>
    </row>
    <row r="663" spans="1:9">
      <c r="A663" t="s">
        <v>882</v>
      </c>
      <c r="B663" t="s">
        <v>860</v>
      </c>
      <c r="C663" t="s">
        <v>411</v>
      </c>
      <c r="D663" s="1">
        <v>21.54</v>
      </c>
      <c r="E663" s="2">
        <v>4.2</v>
      </c>
      <c r="F663" s="2">
        <v>90.47</v>
      </c>
      <c r="G663" t="s">
        <v>861</v>
      </c>
      <c r="H663" t="s">
        <v>14</v>
      </c>
      <c r="I663" t="s">
        <v>14</v>
      </c>
    </row>
    <row r="664" spans="1:9">
      <c r="A664" t="s">
        <v>883</v>
      </c>
      <c r="B664" t="s">
        <v>860</v>
      </c>
      <c r="C664" t="s">
        <v>411</v>
      </c>
      <c r="D664" s="1">
        <v>21.45</v>
      </c>
      <c r="E664" s="2">
        <v>4.2</v>
      </c>
      <c r="F664" s="2">
        <v>90.09</v>
      </c>
      <c r="G664" t="s">
        <v>861</v>
      </c>
      <c r="H664" t="s">
        <v>14</v>
      </c>
      <c r="I664" t="s">
        <v>14</v>
      </c>
    </row>
    <row r="665" spans="1:9">
      <c r="A665" t="s">
        <v>884</v>
      </c>
      <c r="B665" t="s">
        <v>860</v>
      </c>
      <c r="C665" t="s">
        <v>423</v>
      </c>
      <c r="D665" s="1">
        <v>21.44</v>
      </c>
      <c r="E665" s="2">
        <v>3</v>
      </c>
      <c r="F665" s="2">
        <v>64.32</v>
      </c>
      <c r="G665" t="s">
        <v>861</v>
      </c>
      <c r="H665" t="s">
        <v>14</v>
      </c>
      <c r="I665" t="s">
        <v>14</v>
      </c>
    </row>
    <row r="666" spans="1:9">
      <c r="A666" t="s">
        <v>885</v>
      </c>
      <c r="B666" t="s">
        <v>860</v>
      </c>
      <c r="C666" t="s">
        <v>429</v>
      </c>
      <c r="D666" s="1">
        <v>21.52</v>
      </c>
      <c r="E666" s="2">
        <v>3.35</v>
      </c>
      <c r="F666" s="2">
        <v>72.09</v>
      </c>
      <c r="G666" t="s">
        <v>861</v>
      </c>
      <c r="H666" t="s">
        <v>14</v>
      </c>
      <c r="I666" t="s">
        <v>14</v>
      </c>
    </row>
    <row r="667" spans="1:9">
      <c r="A667" t="s">
        <v>886</v>
      </c>
      <c r="B667" t="s">
        <v>860</v>
      </c>
      <c r="C667" t="s">
        <v>401</v>
      </c>
      <c r="D667" s="1">
        <v>21.5</v>
      </c>
      <c r="E667" s="2">
        <v>3.85</v>
      </c>
      <c r="F667" s="2">
        <v>82.78</v>
      </c>
      <c r="G667" t="s">
        <v>861</v>
      </c>
      <c r="H667" t="s">
        <v>14</v>
      </c>
      <c r="I667" t="s">
        <v>14</v>
      </c>
    </row>
    <row r="668" spans="1:9">
      <c r="A668" t="s">
        <v>887</v>
      </c>
      <c r="B668" t="s">
        <v>860</v>
      </c>
      <c r="C668" t="s">
        <v>411</v>
      </c>
      <c r="D668" s="1">
        <v>21.49</v>
      </c>
      <c r="E668" s="2">
        <v>4.2</v>
      </c>
      <c r="F668" s="2">
        <v>90.26</v>
      </c>
      <c r="G668" t="s">
        <v>861</v>
      </c>
      <c r="H668" t="s">
        <v>14</v>
      </c>
      <c r="I668" t="s">
        <v>14</v>
      </c>
    </row>
    <row r="669" spans="1:9">
      <c r="A669" t="s">
        <v>888</v>
      </c>
      <c r="B669" t="s">
        <v>860</v>
      </c>
      <c r="C669" t="s">
        <v>411</v>
      </c>
      <c r="D669" s="1">
        <v>21.55</v>
      </c>
      <c r="E669" s="2">
        <v>4.2</v>
      </c>
      <c r="F669" s="2">
        <v>90.51</v>
      </c>
      <c r="G669" t="s">
        <v>861</v>
      </c>
      <c r="H669" t="s">
        <v>14</v>
      </c>
      <c r="I669" t="s">
        <v>14</v>
      </c>
    </row>
    <row r="670" spans="1:9">
      <c r="A670" t="s">
        <v>889</v>
      </c>
      <c r="B670" t="s">
        <v>860</v>
      </c>
      <c r="C670" t="s">
        <v>411</v>
      </c>
      <c r="D670" s="1">
        <v>21.55</v>
      </c>
      <c r="E670" s="2">
        <v>4.2</v>
      </c>
      <c r="F670" s="2">
        <v>90.51</v>
      </c>
      <c r="G670" t="s">
        <v>861</v>
      </c>
      <c r="H670" t="s">
        <v>14</v>
      </c>
      <c r="I670" t="s">
        <v>14</v>
      </c>
    </row>
    <row r="671" spans="1:9">
      <c r="A671" t="s">
        <v>890</v>
      </c>
      <c r="B671" t="s">
        <v>860</v>
      </c>
      <c r="C671" t="s">
        <v>423</v>
      </c>
      <c r="D671" s="1">
        <v>21.45</v>
      </c>
      <c r="E671" s="2">
        <v>3</v>
      </c>
      <c r="F671" s="2">
        <v>64.35</v>
      </c>
      <c r="G671" t="s">
        <v>861</v>
      </c>
      <c r="H671" t="s">
        <v>14</v>
      </c>
      <c r="I671" t="s">
        <v>14</v>
      </c>
    </row>
    <row r="672" spans="1:9">
      <c r="A672" t="s">
        <v>891</v>
      </c>
      <c r="B672" t="s">
        <v>860</v>
      </c>
      <c r="C672" t="s">
        <v>429</v>
      </c>
      <c r="D672" s="1">
        <v>21.48</v>
      </c>
      <c r="E672" s="2">
        <v>3.35</v>
      </c>
      <c r="F672" s="2">
        <v>71.96</v>
      </c>
      <c r="G672" t="s">
        <v>861</v>
      </c>
      <c r="H672" t="s">
        <v>14</v>
      </c>
      <c r="I672" t="s">
        <v>14</v>
      </c>
    </row>
    <row r="673" spans="1:9">
      <c r="A673" t="s">
        <v>892</v>
      </c>
      <c r="B673" t="s">
        <v>860</v>
      </c>
      <c r="C673" t="s">
        <v>403</v>
      </c>
      <c r="D673" s="1">
        <v>21.46</v>
      </c>
      <c r="E673" s="2">
        <v>3.85</v>
      </c>
      <c r="F673" s="2">
        <v>82.62</v>
      </c>
      <c r="G673" t="s">
        <v>861</v>
      </c>
      <c r="H673" t="s">
        <v>14</v>
      </c>
      <c r="I673" t="s">
        <v>14</v>
      </c>
    </row>
    <row r="674" spans="1:9">
      <c r="A674" t="s">
        <v>893</v>
      </c>
      <c r="B674" t="s">
        <v>860</v>
      </c>
      <c r="C674" t="s">
        <v>415</v>
      </c>
      <c r="D674" s="1">
        <v>21.53</v>
      </c>
      <c r="E674" s="2">
        <v>3.85</v>
      </c>
      <c r="F674" s="2">
        <v>82.89</v>
      </c>
      <c r="G674" t="s">
        <v>861</v>
      </c>
      <c r="H674" t="s">
        <v>14</v>
      </c>
      <c r="I674" t="s">
        <v>14</v>
      </c>
    </row>
    <row r="675" spans="1:9">
      <c r="A675" t="s">
        <v>894</v>
      </c>
      <c r="B675" t="s">
        <v>860</v>
      </c>
      <c r="C675" t="s">
        <v>419</v>
      </c>
      <c r="D675" s="1">
        <v>21.44</v>
      </c>
      <c r="E675" s="2">
        <v>4.6</v>
      </c>
      <c r="F675" s="2">
        <v>98.62</v>
      </c>
      <c r="G675" t="s">
        <v>861</v>
      </c>
      <c r="H675" t="s">
        <v>14</v>
      </c>
      <c r="I675" t="s">
        <v>14</v>
      </c>
    </row>
    <row r="676" spans="1:9">
      <c r="A676" t="s">
        <v>895</v>
      </c>
      <c r="B676" t="s">
        <v>860</v>
      </c>
      <c r="C676" t="s">
        <v>749</v>
      </c>
      <c r="D676" s="1">
        <v>21.48</v>
      </c>
      <c r="E676" s="2">
        <v>4.05</v>
      </c>
      <c r="F676" s="2">
        <v>86.99</v>
      </c>
      <c r="G676" t="s">
        <v>861</v>
      </c>
      <c r="H676" t="s">
        <v>14</v>
      </c>
      <c r="I676" t="s">
        <v>14</v>
      </c>
    </row>
    <row r="677" spans="1:9">
      <c r="A677" t="s">
        <v>896</v>
      </c>
      <c r="B677" t="s">
        <v>860</v>
      </c>
      <c r="C677" t="s">
        <v>403</v>
      </c>
      <c r="D677" s="1">
        <v>21.53</v>
      </c>
      <c r="E677" s="2">
        <v>3.85</v>
      </c>
      <c r="F677" s="2">
        <v>82.89</v>
      </c>
      <c r="G677" t="s">
        <v>861</v>
      </c>
      <c r="H677" t="s">
        <v>14</v>
      </c>
      <c r="I677" t="s">
        <v>14</v>
      </c>
    </row>
    <row r="678" spans="1:9">
      <c r="A678" t="s">
        <v>897</v>
      </c>
      <c r="B678" t="s">
        <v>860</v>
      </c>
      <c r="C678" t="s">
        <v>401</v>
      </c>
      <c r="D678" s="1">
        <v>21.45</v>
      </c>
      <c r="E678" s="2">
        <v>3.85</v>
      </c>
      <c r="F678" s="2">
        <v>82.58</v>
      </c>
      <c r="G678" t="s">
        <v>861</v>
      </c>
      <c r="H678" t="s">
        <v>14</v>
      </c>
      <c r="I678" t="s">
        <v>14</v>
      </c>
    </row>
    <row r="679" spans="1:9">
      <c r="A679" t="s">
        <v>898</v>
      </c>
      <c r="B679" t="s">
        <v>860</v>
      </c>
      <c r="C679" t="s">
        <v>401</v>
      </c>
      <c r="D679" s="1">
        <v>21.4</v>
      </c>
      <c r="E679" s="2">
        <v>3.85</v>
      </c>
      <c r="F679" s="2">
        <v>82.39</v>
      </c>
      <c r="G679" t="s">
        <v>861</v>
      </c>
      <c r="H679" t="s">
        <v>14</v>
      </c>
      <c r="I679" t="s">
        <v>14</v>
      </c>
    </row>
    <row r="680" spans="1:9">
      <c r="A680" t="s">
        <v>899</v>
      </c>
      <c r="B680" t="s">
        <v>860</v>
      </c>
      <c r="C680" t="s">
        <v>900</v>
      </c>
      <c r="D680" s="1">
        <v>21.47</v>
      </c>
      <c r="E680" s="2">
        <v>3.15</v>
      </c>
      <c r="F680" s="2">
        <v>67.63</v>
      </c>
      <c r="G680" t="s">
        <v>861</v>
      </c>
      <c r="H680" t="s">
        <v>14</v>
      </c>
      <c r="I680" t="s">
        <v>14</v>
      </c>
    </row>
    <row r="681" spans="1:9">
      <c r="A681" t="s">
        <v>901</v>
      </c>
      <c r="B681" t="s">
        <v>860</v>
      </c>
      <c r="C681" t="s">
        <v>403</v>
      </c>
      <c r="D681" s="1">
        <v>21.43</v>
      </c>
      <c r="E681" s="2">
        <v>3.85</v>
      </c>
      <c r="F681" s="2">
        <v>82.51</v>
      </c>
      <c r="G681" t="s">
        <v>861</v>
      </c>
      <c r="H681" t="s">
        <v>14</v>
      </c>
      <c r="I681" t="s">
        <v>14</v>
      </c>
    </row>
    <row r="682" spans="1:9">
      <c r="A682" t="s">
        <v>902</v>
      </c>
      <c r="B682" t="s">
        <v>860</v>
      </c>
      <c r="C682" t="s">
        <v>419</v>
      </c>
      <c r="D682" s="1">
        <v>21.45</v>
      </c>
      <c r="E682" s="2">
        <v>4.6</v>
      </c>
      <c r="F682" s="2">
        <v>98.67</v>
      </c>
      <c r="G682" t="s">
        <v>861</v>
      </c>
      <c r="H682" t="s">
        <v>14</v>
      </c>
      <c r="I682" t="s">
        <v>14</v>
      </c>
    </row>
    <row r="683" spans="1:9">
      <c r="A683" t="s">
        <v>903</v>
      </c>
      <c r="B683" t="s">
        <v>860</v>
      </c>
      <c r="C683" t="s">
        <v>423</v>
      </c>
      <c r="D683" s="1">
        <v>21.48</v>
      </c>
      <c r="E683" s="2">
        <v>3</v>
      </c>
      <c r="F683" s="2">
        <v>64.44</v>
      </c>
      <c r="G683" t="s">
        <v>861</v>
      </c>
      <c r="H683" t="s">
        <v>14</v>
      </c>
      <c r="I683" t="s">
        <v>14</v>
      </c>
    </row>
    <row r="684" spans="1:9">
      <c r="A684" t="s">
        <v>904</v>
      </c>
      <c r="B684" t="s">
        <v>860</v>
      </c>
      <c r="C684" t="s">
        <v>403</v>
      </c>
      <c r="D684" s="1">
        <v>21.43</v>
      </c>
      <c r="E684" s="2">
        <v>3.85</v>
      </c>
      <c r="F684" s="2">
        <v>82.51</v>
      </c>
      <c r="G684" t="s">
        <v>861</v>
      </c>
      <c r="H684" t="s">
        <v>14</v>
      </c>
      <c r="I684" t="s">
        <v>14</v>
      </c>
    </row>
    <row r="685" spans="1:9">
      <c r="A685" t="s">
        <v>905</v>
      </c>
      <c r="B685" t="s">
        <v>860</v>
      </c>
      <c r="C685" t="s">
        <v>429</v>
      </c>
      <c r="D685" s="1">
        <v>21.42</v>
      </c>
      <c r="E685" s="2">
        <v>3.35</v>
      </c>
      <c r="F685" s="2">
        <v>71.76</v>
      </c>
      <c r="G685" t="s">
        <v>861</v>
      </c>
      <c r="H685" t="s">
        <v>14</v>
      </c>
      <c r="I685" t="s">
        <v>14</v>
      </c>
    </row>
    <row r="686" spans="1:9">
      <c r="A686" t="s">
        <v>906</v>
      </c>
      <c r="B686" t="s">
        <v>860</v>
      </c>
      <c r="C686" t="s">
        <v>423</v>
      </c>
      <c r="D686" s="1">
        <v>21.45</v>
      </c>
      <c r="E686" s="2">
        <v>3</v>
      </c>
      <c r="F686" s="2">
        <v>64.35</v>
      </c>
      <c r="G686" t="s">
        <v>861</v>
      </c>
      <c r="H686" t="s">
        <v>14</v>
      </c>
      <c r="I686" t="s">
        <v>14</v>
      </c>
    </row>
    <row r="687" spans="1:9">
      <c r="A687" t="s">
        <v>907</v>
      </c>
      <c r="B687" t="s">
        <v>860</v>
      </c>
      <c r="C687" t="s">
        <v>415</v>
      </c>
      <c r="D687" s="1">
        <v>21.47</v>
      </c>
      <c r="E687" s="2">
        <v>3.85</v>
      </c>
      <c r="F687" s="2">
        <v>82.66</v>
      </c>
      <c r="G687" t="s">
        <v>861</v>
      </c>
      <c r="H687" t="s">
        <v>14</v>
      </c>
      <c r="I687" t="s">
        <v>14</v>
      </c>
    </row>
    <row r="688" spans="1:9">
      <c r="A688" t="s">
        <v>908</v>
      </c>
      <c r="B688" t="s">
        <v>860</v>
      </c>
      <c r="C688" t="s">
        <v>423</v>
      </c>
      <c r="D688" s="1">
        <v>21.48</v>
      </c>
      <c r="E688" s="2">
        <v>3</v>
      </c>
      <c r="F688" s="2">
        <v>64.44</v>
      </c>
      <c r="G688" t="s">
        <v>861</v>
      </c>
      <c r="H688" t="s">
        <v>14</v>
      </c>
      <c r="I688" t="s">
        <v>14</v>
      </c>
    </row>
    <row r="689" spans="1:9">
      <c r="A689" t="s">
        <v>909</v>
      </c>
      <c r="B689" t="s">
        <v>910</v>
      </c>
      <c r="C689" t="s">
        <v>911</v>
      </c>
      <c r="D689" s="1">
        <v>18.52</v>
      </c>
      <c r="E689" s="2">
        <v>4.2</v>
      </c>
      <c r="F689" s="2">
        <v>77.78</v>
      </c>
      <c r="G689" t="s">
        <v>912</v>
      </c>
      <c r="H689" t="s">
        <v>14</v>
      </c>
      <c r="I689" t="s">
        <v>14</v>
      </c>
    </row>
    <row r="690" spans="1:9">
      <c r="A690" t="s">
        <v>913</v>
      </c>
      <c r="B690" t="s">
        <v>910</v>
      </c>
      <c r="C690" t="s">
        <v>415</v>
      </c>
      <c r="D690" s="1">
        <v>18.64</v>
      </c>
      <c r="E690" s="2">
        <v>3.85</v>
      </c>
      <c r="F690" s="2">
        <v>71.76</v>
      </c>
      <c r="G690" t="s">
        <v>912</v>
      </c>
      <c r="H690" t="s">
        <v>14</v>
      </c>
      <c r="I690" t="s">
        <v>14</v>
      </c>
    </row>
    <row r="691" spans="1:9">
      <c r="A691" t="s">
        <v>914</v>
      </c>
      <c r="B691" t="s">
        <v>910</v>
      </c>
      <c r="C691" t="s">
        <v>411</v>
      </c>
      <c r="D691" s="1">
        <v>18.57</v>
      </c>
      <c r="E691" s="2">
        <v>4.2</v>
      </c>
      <c r="F691" s="2">
        <v>77.99</v>
      </c>
      <c r="G691" t="s">
        <v>912</v>
      </c>
      <c r="H691" t="s">
        <v>14</v>
      </c>
      <c r="I691" t="s">
        <v>14</v>
      </c>
    </row>
    <row r="692" spans="1:9">
      <c r="A692" t="s">
        <v>915</v>
      </c>
      <c r="B692" t="s">
        <v>910</v>
      </c>
      <c r="C692" t="s">
        <v>401</v>
      </c>
      <c r="D692" s="1">
        <v>18.59</v>
      </c>
      <c r="E692" s="2">
        <v>3.85</v>
      </c>
      <c r="F692" s="2">
        <v>71.57</v>
      </c>
      <c r="G692" t="s">
        <v>912</v>
      </c>
      <c r="H692" t="s">
        <v>14</v>
      </c>
      <c r="I692" t="s">
        <v>14</v>
      </c>
    </row>
    <row r="693" spans="1:9">
      <c r="A693" t="s">
        <v>916</v>
      </c>
      <c r="B693" t="s">
        <v>910</v>
      </c>
      <c r="C693" t="s">
        <v>419</v>
      </c>
      <c r="D693" s="1">
        <v>18.64</v>
      </c>
      <c r="E693" s="2">
        <v>4.6</v>
      </c>
      <c r="F693" s="2">
        <v>85.74</v>
      </c>
      <c r="G693" t="s">
        <v>912</v>
      </c>
      <c r="H693" t="s">
        <v>14</v>
      </c>
      <c r="I693" t="s">
        <v>14</v>
      </c>
    </row>
    <row r="694" spans="1:9">
      <c r="A694" t="s">
        <v>917</v>
      </c>
      <c r="B694" t="s">
        <v>910</v>
      </c>
      <c r="C694" t="s">
        <v>401</v>
      </c>
      <c r="D694" s="1">
        <v>18.58</v>
      </c>
      <c r="E694" s="2">
        <v>3.85</v>
      </c>
      <c r="F694" s="2">
        <v>71.53</v>
      </c>
      <c r="G694" t="s">
        <v>912</v>
      </c>
      <c r="H694" t="s">
        <v>14</v>
      </c>
      <c r="I694" t="s">
        <v>14</v>
      </c>
    </row>
    <row r="695" spans="1:9">
      <c r="A695" t="s">
        <v>918</v>
      </c>
      <c r="B695" t="s">
        <v>910</v>
      </c>
      <c r="C695" t="s">
        <v>411</v>
      </c>
      <c r="D695" s="1">
        <v>18.66</v>
      </c>
      <c r="E695" s="2">
        <v>4.2</v>
      </c>
      <c r="F695" s="2">
        <v>78.37</v>
      </c>
      <c r="G695" t="s">
        <v>912</v>
      </c>
      <c r="H695" t="s">
        <v>14</v>
      </c>
      <c r="I695" t="s">
        <v>14</v>
      </c>
    </row>
    <row r="696" spans="1:9">
      <c r="A696" t="s">
        <v>919</v>
      </c>
      <c r="B696" t="s">
        <v>910</v>
      </c>
      <c r="C696" t="s">
        <v>425</v>
      </c>
      <c r="D696" s="1">
        <v>18.61</v>
      </c>
      <c r="E696" s="2">
        <v>3.35</v>
      </c>
      <c r="F696" s="2">
        <v>62.34</v>
      </c>
      <c r="G696" t="s">
        <v>912</v>
      </c>
      <c r="H696" t="s">
        <v>14</v>
      </c>
      <c r="I696" t="s">
        <v>14</v>
      </c>
    </row>
    <row r="697" spans="1:9">
      <c r="A697" t="s">
        <v>920</v>
      </c>
      <c r="B697" t="s">
        <v>910</v>
      </c>
      <c r="C697" t="s">
        <v>411</v>
      </c>
      <c r="D697" s="1">
        <v>18.67</v>
      </c>
      <c r="E697" s="2">
        <v>4.2</v>
      </c>
      <c r="F697" s="2">
        <v>78.41</v>
      </c>
      <c r="G697" t="s">
        <v>912</v>
      </c>
      <c r="H697" t="s">
        <v>14</v>
      </c>
      <c r="I697" t="s">
        <v>14</v>
      </c>
    </row>
    <row r="698" spans="1:9">
      <c r="A698" t="s">
        <v>921</v>
      </c>
      <c r="B698" t="s">
        <v>910</v>
      </c>
      <c r="C698" t="s">
        <v>423</v>
      </c>
      <c r="D698" s="1">
        <v>18.66</v>
      </c>
      <c r="E698" s="2">
        <v>3</v>
      </c>
      <c r="F698" s="2">
        <v>55.98</v>
      </c>
      <c r="G698" t="s">
        <v>912</v>
      </c>
      <c r="H698" t="s">
        <v>14</v>
      </c>
      <c r="I698" t="s">
        <v>14</v>
      </c>
    </row>
    <row r="699" spans="1:9">
      <c r="A699" t="s">
        <v>922</v>
      </c>
      <c r="B699" t="s">
        <v>910</v>
      </c>
      <c r="C699" t="s">
        <v>401</v>
      </c>
      <c r="D699" s="1">
        <v>18.62</v>
      </c>
      <c r="E699" s="2">
        <v>3.85</v>
      </c>
      <c r="F699" s="2">
        <v>71.69</v>
      </c>
      <c r="G699" t="s">
        <v>912</v>
      </c>
      <c r="H699" t="s">
        <v>14</v>
      </c>
      <c r="I699" t="s">
        <v>14</v>
      </c>
    </row>
    <row r="700" spans="1:9">
      <c r="A700" t="s">
        <v>923</v>
      </c>
      <c r="B700" t="s">
        <v>910</v>
      </c>
      <c r="C700" t="s">
        <v>411</v>
      </c>
      <c r="D700" s="1">
        <v>18.66</v>
      </c>
      <c r="E700" s="2">
        <v>4.2</v>
      </c>
      <c r="F700" s="2">
        <v>78.37</v>
      </c>
      <c r="G700" t="s">
        <v>912</v>
      </c>
      <c r="H700" t="s">
        <v>14</v>
      </c>
      <c r="I700" t="s">
        <v>14</v>
      </c>
    </row>
    <row r="701" spans="1:9">
      <c r="A701" t="s">
        <v>924</v>
      </c>
      <c r="B701" t="s">
        <v>910</v>
      </c>
      <c r="C701" t="s">
        <v>415</v>
      </c>
      <c r="D701" s="1">
        <v>18.69</v>
      </c>
      <c r="E701" s="2">
        <v>3.85</v>
      </c>
      <c r="F701" s="2">
        <v>71.96</v>
      </c>
      <c r="G701" t="s">
        <v>912</v>
      </c>
      <c r="H701" t="s">
        <v>14</v>
      </c>
      <c r="I701" t="s">
        <v>14</v>
      </c>
    </row>
    <row r="702" spans="1:9">
      <c r="A702" t="s">
        <v>925</v>
      </c>
      <c r="B702" t="s">
        <v>910</v>
      </c>
      <c r="C702" t="s">
        <v>401</v>
      </c>
      <c r="D702" s="1">
        <v>18.67</v>
      </c>
      <c r="E702" s="2">
        <v>3.85</v>
      </c>
      <c r="F702" s="2">
        <v>71.88</v>
      </c>
      <c r="G702" t="s">
        <v>912</v>
      </c>
      <c r="H702" t="s">
        <v>14</v>
      </c>
      <c r="I702" t="s">
        <v>14</v>
      </c>
    </row>
    <row r="703" spans="1:9">
      <c r="A703" t="s">
        <v>926</v>
      </c>
      <c r="B703" t="s">
        <v>910</v>
      </c>
      <c r="C703" t="s">
        <v>403</v>
      </c>
      <c r="D703" s="1">
        <v>18.73</v>
      </c>
      <c r="E703" s="2">
        <v>3.85</v>
      </c>
      <c r="F703" s="2">
        <v>72.11</v>
      </c>
      <c r="G703" t="s">
        <v>912</v>
      </c>
      <c r="H703" t="s">
        <v>14</v>
      </c>
      <c r="I703" t="s">
        <v>14</v>
      </c>
    </row>
    <row r="704" spans="1:9">
      <c r="A704" t="s">
        <v>927</v>
      </c>
      <c r="B704" t="s">
        <v>910</v>
      </c>
      <c r="C704" t="s">
        <v>429</v>
      </c>
      <c r="D704" s="1">
        <v>18.67</v>
      </c>
      <c r="E704" s="2">
        <v>3.35</v>
      </c>
      <c r="F704" s="2">
        <v>62.54</v>
      </c>
      <c r="G704" t="s">
        <v>912</v>
      </c>
      <c r="H704" t="s">
        <v>14</v>
      </c>
      <c r="I704" t="s">
        <v>14</v>
      </c>
    </row>
    <row r="705" spans="1:9">
      <c r="A705" t="s">
        <v>928</v>
      </c>
      <c r="B705" t="s">
        <v>910</v>
      </c>
      <c r="C705" t="s">
        <v>494</v>
      </c>
      <c r="D705" s="1">
        <v>18.7</v>
      </c>
      <c r="E705" s="2">
        <v>4.05</v>
      </c>
      <c r="F705" s="2">
        <v>75.74</v>
      </c>
      <c r="G705" t="s">
        <v>912</v>
      </c>
      <c r="H705" t="s">
        <v>14</v>
      </c>
      <c r="I705" t="s">
        <v>14</v>
      </c>
    </row>
    <row r="706" spans="1:9">
      <c r="A706" t="s">
        <v>929</v>
      </c>
      <c r="B706" t="s">
        <v>910</v>
      </c>
      <c r="C706" t="s">
        <v>401</v>
      </c>
      <c r="D706" s="1">
        <v>18.6</v>
      </c>
      <c r="E706" s="2">
        <v>3.85</v>
      </c>
      <c r="F706" s="2">
        <v>71.61</v>
      </c>
      <c r="G706" t="s">
        <v>912</v>
      </c>
      <c r="H706" t="s">
        <v>14</v>
      </c>
      <c r="I706" t="s">
        <v>14</v>
      </c>
    </row>
    <row r="707" spans="1:9">
      <c r="A707" t="s">
        <v>930</v>
      </c>
      <c r="B707" t="s">
        <v>910</v>
      </c>
      <c r="C707" t="s">
        <v>403</v>
      </c>
      <c r="D707" s="1">
        <v>18.67</v>
      </c>
      <c r="E707" s="2">
        <v>3.85</v>
      </c>
      <c r="F707" s="2">
        <v>71.88</v>
      </c>
      <c r="G707" t="s">
        <v>912</v>
      </c>
      <c r="H707" t="s">
        <v>14</v>
      </c>
      <c r="I707" t="s">
        <v>14</v>
      </c>
    </row>
    <row r="708" spans="1:9">
      <c r="A708" t="s">
        <v>931</v>
      </c>
      <c r="B708" t="s">
        <v>910</v>
      </c>
      <c r="C708" t="s">
        <v>423</v>
      </c>
      <c r="D708" s="1">
        <v>18.61</v>
      </c>
      <c r="E708" s="2">
        <v>3</v>
      </c>
      <c r="F708" s="2">
        <v>55.83</v>
      </c>
      <c r="G708" t="s">
        <v>912</v>
      </c>
      <c r="H708" t="s">
        <v>14</v>
      </c>
      <c r="I708" t="s">
        <v>14</v>
      </c>
    </row>
    <row r="709" spans="1:9">
      <c r="A709" t="s">
        <v>932</v>
      </c>
      <c r="B709" t="s">
        <v>910</v>
      </c>
      <c r="C709" t="s">
        <v>429</v>
      </c>
      <c r="D709" s="1">
        <v>18.66</v>
      </c>
      <c r="E709" s="2">
        <v>3.35</v>
      </c>
      <c r="F709" s="2">
        <v>62.51</v>
      </c>
      <c r="G709" t="s">
        <v>912</v>
      </c>
      <c r="H709" t="s">
        <v>14</v>
      </c>
      <c r="I709" t="s">
        <v>14</v>
      </c>
    </row>
    <row r="710" spans="1:9">
      <c r="A710" t="s">
        <v>933</v>
      </c>
      <c r="B710" t="s">
        <v>910</v>
      </c>
      <c r="C710" t="s">
        <v>403</v>
      </c>
      <c r="D710" s="1">
        <v>18.69</v>
      </c>
      <c r="E710" s="2">
        <v>3.85</v>
      </c>
      <c r="F710" s="2">
        <v>71.96</v>
      </c>
      <c r="G710" t="s">
        <v>912</v>
      </c>
      <c r="H710" t="s">
        <v>14</v>
      </c>
      <c r="I710" t="s">
        <v>14</v>
      </c>
    </row>
    <row r="711" spans="1:9">
      <c r="A711" t="s">
        <v>934</v>
      </c>
      <c r="B711" t="s">
        <v>910</v>
      </c>
      <c r="C711" t="s">
        <v>423</v>
      </c>
      <c r="D711" s="1">
        <v>18.67</v>
      </c>
      <c r="E711" s="2">
        <v>3</v>
      </c>
      <c r="F711" s="2">
        <v>56.01</v>
      </c>
      <c r="G711" t="s">
        <v>912</v>
      </c>
      <c r="H711" t="s">
        <v>14</v>
      </c>
      <c r="I711" t="s">
        <v>14</v>
      </c>
    </row>
    <row r="712" spans="1:9">
      <c r="A712" t="s">
        <v>935</v>
      </c>
      <c r="B712" t="s">
        <v>910</v>
      </c>
      <c r="C712" t="s">
        <v>401</v>
      </c>
      <c r="D712" s="1">
        <v>18.65</v>
      </c>
      <c r="E712" s="2">
        <v>3.85</v>
      </c>
      <c r="F712" s="2">
        <v>71.8</v>
      </c>
      <c r="G712" t="s">
        <v>912</v>
      </c>
      <c r="H712" t="s">
        <v>14</v>
      </c>
      <c r="I712" t="s">
        <v>14</v>
      </c>
    </row>
    <row r="713" spans="1:9">
      <c r="A713" t="s">
        <v>936</v>
      </c>
      <c r="B713" t="s">
        <v>910</v>
      </c>
      <c r="C713" t="s">
        <v>403</v>
      </c>
      <c r="D713" s="1">
        <v>18.6</v>
      </c>
      <c r="E713" s="2">
        <v>3.85</v>
      </c>
      <c r="F713" s="2">
        <v>71.61</v>
      </c>
      <c r="G713" t="s">
        <v>912</v>
      </c>
      <c r="H713" t="s">
        <v>14</v>
      </c>
      <c r="I713" t="s">
        <v>14</v>
      </c>
    </row>
    <row r="714" spans="1:9">
      <c r="A714" t="s">
        <v>937</v>
      </c>
      <c r="B714" t="s">
        <v>910</v>
      </c>
      <c r="C714" t="s">
        <v>423</v>
      </c>
      <c r="D714" s="1">
        <v>18.68</v>
      </c>
      <c r="E714" s="2">
        <v>3</v>
      </c>
      <c r="F714" s="2">
        <v>56.04</v>
      </c>
      <c r="G714" t="s">
        <v>912</v>
      </c>
      <c r="H714" t="s">
        <v>14</v>
      </c>
      <c r="I714" t="s">
        <v>14</v>
      </c>
    </row>
    <row r="715" spans="1:9">
      <c r="A715" t="s">
        <v>938</v>
      </c>
      <c r="B715" t="s">
        <v>910</v>
      </c>
      <c r="C715" t="s">
        <v>419</v>
      </c>
      <c r="D715" s="1">
        <v>18.64</v>
      </c>
      <c r="E715" s="2">
        <v>4.6</v>
      </c>
      <c r="F715" s="2">
        <v>85.74</v>
      </c>
      <c r="G715" t="s">
        <v>912</v>
      </c>
      <c r="H715" t="s">
        <v>14</v>
      </c>
      <c r="I715" t="s">
        <v>14</v>
      </c>
    </row>
    <row r="716" spans="1:9">
      <c r="A716" t="s">
        <v>939</v>
      </c>
      <c r="B716" t="s">
        <v>940</v>
      </c>
      <c r="C716" t="s">
        <v>16</v>
      </c>
      <c r="D716" s="1">
        <v>17.34</v>
      </c>
      <c r="E716" s="2">
        <v>6.05</v>
      </c>
      <c r="F716" s="2">
        <v>104.91</v>
      </c>
      <c r="G716" t="s">
        <v>941</v>
      </c>
      <c r="H716" t="s">
        <v>14</v>
      </c>
      <c r="I716" t="s">
        <v>14</v>
      </c>
    </row>
    <row r="717" spans="1:9">
      <c r="A717" t="s">
        <v>942</v>
      </c>
      <c r="B717" t="s">
        <v>940</v>
      </c>
      <c r="C717" t="s">
        <v>943</v>
      </c>
      <c r="D717" s="1">
        <v>17.53</v>
      </c>
      <c r="E717" s="2">
        <v>5.1</v>
      </c>
      <c r="F717" s="2">
        <v>89.4</v>
      </c>
      <c r="G717" t="s">
        <v>941</v>
      </c>
      <c r="H717" t="s">
        <v>14</v>
      </c>
      <c r="I717" t="s">
        <v>14</v>
      </c>
    </row>
    <row r="718" spans="1:9">
      <c r="A718" t="s">
        <v>944</v>
      </c>
      <c r="B718" t="s">
        <v>940</v>
      </c>
      <c r="C718" t="s">
        <v>77</v>
      </c>
      <c r="D718" s="1">
        <v>17.67</v>
      </c>
      <c r="E718" s="2">
        <v>3.35</v>
      </c>
      <c r="F718" s="2">
        <v>59.19</v>
      </c>
      <c r="G718" t="s">
        <v>941</v>
      </c>
      <c r="H718" t="s">
        <v>14</v>
      </c>
      <c r="I718" t="s">
        <v>14</v>
      </c>
    </row>
    <row r="719" spans="1:9">
      <c r="A719" t="s">
        <v>945</v>
      </c>
      <c r="B719" t="s">
        <v>940</v>
      </c>
      <c r="C719" t="s">
        <v>75</v>
      </c>
      <c r="D719" s="1">
        <v>17.68</v>
      </c>
      <c r="E719" s="2">
        <v>4.6</v>
      </c>
      <c r="F719" s="2">
        <v>81.33</v>
      </c>
      <c r="G719" t="s">
        <v>941</v>
      </c>
      <c r="H719" t="s">
        <v>14</v>
      </c>
      <c r="I719" t="s">
        <v>14</v>
      </c>
    </row>
    <row r="720" spans="1:9">
      <c r="A720" t="s">
        <v>946</v>
      </c>
      <c r="B720" t="s">
        <v>940</v>
      </c>
      <c r="C720" t="s">
        <v>75</v>
      </c>
      <c r="D720" s="1">
        <v>17.72</v>
      </c>
      <c r="E720" s="2">
        <v>4.6</v>
      </c>
      <c r="F720" s="2">
        <v>81.51</v>
      </c>
      <c r="G720" t="s">
        <v>941</v>
      </c>
      <c r="H720" t="s">
        <v>14</v>
      </c>
      <c r="I720" t="s">
        <v>14</v>
      </c>
    </row>
    <row r="721" spans="1:9">
      <c r="A721" t="s">
        <v>947</v>
      </c>
      <c r="B721" t="s">
        <v>940</v>
      </c>
      <c r="C721" t="s">
        <v>92</v>
      </c>
      <c r="D721" s="1">
        <v>17.57</v>
      </c>
      <c r="E721" s="2">
        <v>5.35</v>
      </c>
      <c r="F721" s="2">
        <v>94</v>
      </c>
      <c r="G721" t="s">
        <v>941</v>
      </c>
      <c r="H721" t="s">
        <v>14</v>
      </c>
      <c r="I721" t="s">
        <v>14</v>
      </c>
    </row>
    <row r="722" spans="1:9">
      <c r="A722" t="s">
        <v>948</v>
      </c>
      <c r="B722" t="s">
        <v>940</v>
      </c>
      <c r="C722" t="s">
        <v>79</v>
      </c>
      <c r="D722" s="1">
        <v>17.71</v>
      </c>
      <c r="E722" s="2">
        <v>3.85</v>
      </c>
      <c r="F722" s="2">
        <v>68.18</v>
      </c>
      <c r="G722" t="s">
        <v>941</v>
      </c>
      <c r="H722" t="s">
        <v>14</v>
      </c>
      <c r="I722" t="s">
        <v>14</v>
      </c>
    </row>
    <row r="723" spans="1:9">
      <c r="A723" t="s">
        <v>949</v>
      </c>
      <c r="B723" t="s">
        <v>940</v>
      </c>
      <c r="C723" t="s">
        <v>77</v>
      </c>
      <c r="D723" s="1">
        <v>17.81</v>
      </c>
      <c r="E723" s="2">
        <v>3.35</v>
      </c>
      <c r="F723" s="2">
        <v>59.66</v>
      </c>
      <c r="G723" t="s">
        <v>941</v>
      </c>
      <c r="H723" t="s">
        <v>14</v>
      </c>
      <c r="I723" t="s">
        <v>14</v>
      </c>
    </row>
    <row r="724" spans="1:9">
      <c r="A724" t="s">
        <v>950</v>
      </c>
      <c r="B724" t="s">
        <v>940</v>
      </c>
      <c r="C724" t="s">
        <v>509</v>
      </c>
      <c r="D724" s="1">
        <v>19.7</v>
      </c>
      <c r="E724" s="2">
        <v>5.85</v>
      </c>
      <c r="F724" s="2">
        <v>115.24</v>
      </c>
      <c r="G724" t="s">
        <v>941</v>
      </c>
      <c r="H724" t="s">
        <v>14</v>
      </c>
      <c r="I724" t="s">
        <v>14</v>
      </c>
    </row>
    <row r="725" spans="1:9">
      <c r="A725" t="s">
        <v>951</v>
      </c>
      <c r="B725" t="s">
        <v>952</v>
      </c>
      <c r="C725" t="s">
        <v>953</v>
      </c>
      <c r="D725" s="1">
        <v>22.25</v>
      </c>
      <c r="E725" s="2">
        <v>6.05</v>
      </c>
      <c r="F725" s="2">
        <v>134.61</v>
      </c>
      <c r="G725" t="s">
        <v>954</v>
      </c>
      <c r="H725" t="s">
        <v>14</v>
      </c>
      <c r="I725" t="s">
        <v>14</v>
      </c>
    </row>
    <row r="726" spans="1:9">
      <c r="A726" t="s">
        <v>955</v>
      </c>
      <c r="B726" t="s">
        <v>952</v>
      </c>
      <c r="C726" t="s">
        <v>956</v>
      </c>
      <c r="D726" s="1">
        <v>22.23</v>
      </c>
      <c r="E726" s="2">
        <v>3.35</v>
      </c>
      <c r="F726" s="2">
        <v>74.47</v>
      </c>
      <c r="G726" t="s">
        <v>954</v>
      </c>
      <c r="H726" t="s">
        <v>14</v>
      </c>
      <c r="I726" t="s">
        <v>14</v>
      </c>
    </row>
    <row r="727" spans="1:9">
      <c r="A727" t="s">
        <v>957</v>
      </c>
      <c r="B727" t="s">
        <v>952</v>
      </c>
      <c r="C727" t="s">
        <v>43</v>
      </c>
      <c r="D727" s="1">
        <v>22.29</v>
      </c>
      <c r="E727" s="2">
        <v>3.35</v>
      </c>
      <c r="F727" s="2">
        <v>74.67</v>
      </c>
      <c r="G727" t="s">
        <v>954</v>
      </c>
      <c r="H727" t="s">
        <v>14</v>
      </c>
      <c r="I727" t="s">
        <v>14</v>
      </c>
    </row>
    <row r="728" spans="1:9">
      <c r="A728" t="s">
        <v>958</v>
      </c>
      <c r="B728" t="s">
        <v>952</v>
      </c>
      <c r="C728" t="s">
        <v>129</v>
      </c>
      <c r="D728" s="1">
        <v>22.26</v>
      </c>
      <c r="E728" s="2">
        <v>6.05</v>
      </c>
      <c r="F728" s="2">
        <v>134.67</v>
      </c>
      <c r="G728" t="s">
        <v>954</v>
      </c>
      <c r="H728" t="s">
        <v>14</v>
      </c>
      <c r="I728" t="s">
        <v>14</v>
      </c>
    </row>
    <row r="729" spans="1:9">
      <c r="A729" t="s">
        <v>959</v>
      </c>
      <c r="B729" t="s">
        <v>960</v>
      </c>
      <c r="C729" t="s">
        <v>419</v>
      </c>
      <c r="D729" s="1">
        <v>15.19</v>
      </c>
      <c r="E729" s="2">
        <v>4.6</v>
      </c>
      <c r="F729" s="2">
        <v>69.87</v>
      </c>
      <c r="G729" t="s">
        <v>961</v>
      </c>
      <c r="H729" t="s">
        <v>14</v>
      </c>
      <c r="I729" t="s">
        <v>14</v>
      </c>
    </row>
    <row r="730" spans="1:9">
      <c r="A730" t="s">
        <v>962</v>
      </c>
      <c r="B730" t="s">
        <v>960</v>
      </c>
      <c r="C730" t="s">
        <v>411</v>
      </c>
      <c r="D730" s="1">
        <v>15.21</v>
      </c>
      <c r="E730" s="2">
        <v>4.2</v>
      </c>
      <c r="F730" s="2">
        <v>63.88</v>
      </c>
      <c r="G730" t="s">
        <v>961</v>
      </c>
      <c r="H730" t="s">
        <v>14</v>
      </c>
      <c r="I730" t="s">
        <v>14</v>
      </c>
    </row>
    <row r="731" spans="1:9">
      <c r="A731" t="s">
        <v>963</v>
      </c>
      <c r="B731" t="s">
        <v>960</v>
      </c>
      <c r="C731" t="s">
        <v>401</v>
      </c>
      <c r="D731" s="1">
        <v>15.25</v>
      </c>
      <c r="E731" s="2">
        <v>3.85</v>
      </c>
      <c r="F731" s="2">
        <v>58.71</v>
      </c>
      <c r="G731" t="s">
        <v>961</v>
      </c>
      <c r="H731" t="s">
        <v>14</v>
      </c>
      <c r="I731" t="s">
        <v>14</v>
      </c>
    </row>
    <row r="732" spans="1:9">
      <c r="A732" t="s">
        <v>964</v>
      </c>
      <c r="B732" t="s">
        <v>965</v>
      </c>
      <c r="C732" t="s">
        <v>966</v>
      </c>
      <c r="D732" s="1">
        <v>20.07</v>
      </c>
      <c r="E732" s="2">
        <v>6.1</v>
      </c>
      <c r="F732" s="2">
        <v>122.43</v>
      </c>
      <c r="G732" t="s">
        <v>967</v>
      </c>
      <c r="H732" t="s">
        <v>968</v>
      </c>
      <c r="I732" t="s">
        <v>968</v>
      </c>
    </row>
    <row r="733" spans="1:9">
      <c r="A733" t="s">
        <v>969</v>
      </c>
      <c r="B733" t="s">
        <v>965</v>
      </c>
      <c r="C733" t="s">
        <v>157</v>
      </c>
      <c r="D733" s="1">
        <v>19.99</v>
      </c>
      <c r="E733" s="2">
        <v>5.1</v>
      </c>
      <c r="F733" s="2">
        <v>101.95</v>
      </c>
      <c r="G733" t="s">
        <v>967</v>
      </c>
      <c r="H733" t="s">
        <v>14</v>
      </c>
      <c r="I733" t="s">
        <v>14</v>
      </c>
    </row>
    <row r="734" spans="1:9">
      <c r="A734" t="s">
        <v>970</v>
      </c>
      <c r="B734" t="s">
        <v>965</v>
      </c>
      <c r="C734" t="s">
        <v>145</v>
      </c>
      <c r="D734" s="1">
        <v>19.97</v>
      </c>
      <c r="E734" s="2">
        <v>4.2</v>
      </c>
      <c r="F734" s="2">
        <v>83.87</v>
      </c>
      <c r="G734" t="s">
        <v>967</v>
      </c>
      <c r="H734" t="s">
        <v>14</v>
      </c>
      <c r="I734" t="s">
        <v>14</v>
      </c>
    </row>
    <row r="735" spans="1:9">
      <c r="A735" t="s">
        <v>971</v>
      </c>
      <c r="B735" t="s">
        <v>965</v>
      </c>
      <c r="C735" t="s">
        <v>139</v>
      </c>
      <c r="D735" s="1">
        <v>20.05</v>
      </c>
      <c r="E735" s="2">
        <v>5.1</v>
      </c>
      <c r="F735" s="2">
        <v>102.26</v>
      </c>
      <c r="G735" t="s">
        <v>967</v>
      </c>
      <c r="H735" t="s">
        <v>14</v>
      </c>
      <c r="I735" t="s">
        <v>14</v>
      </c>
    </row>
    <row r="736" spans="1:9">
      <c r="A736" t="s">
        <v>972</v>
      </c>
      <c r="B736" t="s">
        <v>965</v>
      </c>
      <c r="C736" t="s">
        <v>142</v>
      </c>
      <c r="D736" s="1">
        <v>20.17</v>
      </c>
      <c r="E736" s="2">
        <v>6.35</v>
      </c>
      <c r="F736" s="2">
        <v>128.08</v>
      </c>
      <c r="G736" t="s">
        <v>967</v>
      </c>
      <c r="H736" t="s">
        <v>14</v>
      </c>
      <c r="I736" t="s">
        <v>14</v>
      </c>
    </row>
    <row r="737" spans="1:9">
      <c r="A737" t="s">
        <v>973</v>
      </c>
      <c r="B737" t="s">
        <v>965</v>
      </c>
      <c r="C737" t="s">
        <v>249</v>
      </c>
      <c r="D737" s="1">
        <v>20.05</v>
      </c>
      <c r="E737" s="2">
        <v>5.8</v>
      </c>
      <c r="F737" s="2">
        <v>116.29</v>
      </c>
      <c r="G737" t="s">
        <v>967</v>
      </c>
      <c r="H737" t="s">
        <v>14</v>
      </c>
      <c r="I737" t="s">
        <v>14</v>
      </c>
    </row>
    <row r="738" spans="1:9">
      <c r="A738" t="s">
        <v>974</v>
      </c>
      <c r="B738" t="s">
        <v>965</v>
      </c>
      <c r="C738" t="s">
        <v>139</v>
      </c>
      <c r="D738" s="1">
        <v>20.04</v>
      </c>
      <c r="E738" s="2">
        <v>5.1</v>
      </c>
      <c r="F738" s="2">
        <v>102.2</v>
      </c>
      <c r="G738" t="s">
        <v>967</v>
      </c>
      <c r="H738" t="s">
        <v>14</v>
      </c>
      <c r="I738" t="s">
        <v>14</v>
      </c>
    </row>
    <row r="739" spans="1:9">
      <c r="A739" t="s">
        <v>975</v>
      </c>
      <c r="B739" t="s">
        <v>965</v>
      </c>
      <c r="C739" t="s">
        <v>150</v>
      </c>
      <c r="D739" s="1">
        <v>19.98</v>
      </c>
      <c r="E739" s="2">
        <v>4.2</v>
      </c>
      <c r="F739" s="2">
        <v>83.92</v>
      </c>
      <c r="G739" t="s">
        <v>967</v>
      </c>
      <c r="H739" t="s">
        <v>14</v>
      </c>
      <c r="I739" t="s">
        <v>14</v>
      </c>
    </row>
    <row r="740" spans="1:9">
      <c r="A740" t="s">
        <v>976</v>
      </c>
      <c r="B740" t="s">
        <v>965</v>
      </c>
      <c r="C740" t="s">
        <v>145</v>
      </c>
      <c r="D740" s="1">
        <v>20.05</v>
      </c>
      <c r="E740" s="2">
        <v>4.2</v>
      </c>
      <c r="F740" s="2">
        <v>84.21</v>
      </c>
      <c r="G740" t="s">
        <v>967</v>
      </c>
      <c r="H740" t="s">
        <v>14</v>
      </c>
      <c r="I740" t="s">
        <v>14</v>
      </c>
    </row>
    <row r="741" spans="1:9">
      <c r="A741" t="s">
        <v>977</v>
      </c>
      <c r="B741" t="s">
        <v>965</v>
      </c>
      <c r="C741" t="s">
        <v>153</v>
      </c>
      <c r="D741" s="1">
        <v>20.04</v>
      </c>
      <c r="E741" s="2">
        <v>6.65</v>
      </c>
      <c r="F741" s="2">
        <v>133.27</v>
      </c>
      <c r="G741" t="s">
        <v>967</v>
      </c>
      <c r="H741" t="s">
        <v>14</v>
      </c>
      <c r="I741" t="s">
        <v>14</v>
      </c>
    </row>
    <row r="742" spans="1:9">
      <c r="A742" t="s">
        <v>978</v>
      </c>
      <c r="B742" t="s">
        <v>965</v>
      </c>
      <c r="C742" t="s">
        <v>153</v>
      </c>
      <c r="D742" s="1">
        <v>1</v>
      </c>
      <c r="E742" s="2">
        <v>25</v>
      </c>
      <c r="F742" s="2">
        <v>25</v>
      </c>
      <c r="G742" t="s">
        <v>967</v>
      </c>
      <c r="H742" t="s">
        <v>14</v>
      </c>
      <c r="I742" t="s">
        <v>14</v>
      </c>
    </row>
    <row r="743" spans="1:9">
      <c r="A743" t="s">
        <v>979</v>
      </c>
      <c r="B743" t="s">
        <v>965</v>
      </c>
      <c r="C743" t="s">
        <v>139</v>
      </c>
      <c r="D743" s="1">
        <v>20.01</v>
      </c>
      <c r="E743" s="2">
        <v>5.1</v>
      </c>
      <c r="F743" s="2">
        <v>102.05</v>
      </c>
      <c r="G743" t="s">
        <v>967</v>
      </c>
      <c r="H743" t="s">
        <v>14</v>
      </c>
      <c r="I743" t="s">
        <v>14</v>
      </c>
    </row>
    <row r="744" spans="1:9">
      <c r="A744" t="s">
        <v>980</v>
      </c>
      <c r="B744" t="s">
        <v>965</v>
      </c>
      <c r="C744" t="s">
        <v>145</v>
      </c>
      <c r="D744" s="1">
        <v>19.97</v>
      </c>
      <c r="E744" s="2">
        <v>4.2</v>
      </c>
      <c r="F744" s="2">
        <v>83.87</v>
      </c>
      <c r="G744" t="s">
        <v>967</v>
      </c>
      <c r="H744" t="s">
        <v>14</v>
      </c>
      <c r="I744" t="s">
        <v>14</v>
      </c>
    </row>
    <row r="745" spans="1:9">
      <c r="A745" t="s">
        <v>981</v>
      </c>
      <c r="B745" t="s">
        <v>965</v>
      </c>
      <c r="C745" t="s">
        <v>150</v>
      </c>
      <c r="D745" s="1">
        <v>20.01</v>
      </c>
      <c r="E745" s="2">
        <v>4.2</v>
      </c>
      <c r="F745" s="2">
        <v>84.04</v>
      </c>
      <c r="G745" t="s">
        <v>967</v>
      </c>
      <c r="H745" t="s">
        <v>14</v>
      </c>
      <c r="I745" t="s">
        <v>14</v>
      </c>
    </row>
    <row r="746" spans="1:9">
      <c r="A746" t="s">
        <v>982</v>
      </c>
      <c r="B746" t="s">
        <v>965</v>
      </c>
      <c r="C746" t="s">
        <v>153</v>
      </c>
      <c r="D746" s="1">
        <v>20.02</v>
      </c>
      <c r="E746" s="2">
        <v>6.65</v>
      </c>
      <c r="F746" s="2">
        <v>133.13</v>
      </c>
      <c r="G746" t="s">
        <v>967</v>
      </c>
      <c r="H746" t="s">
        <v>14</v>
      </c>
      <c r="I746" t="s">
        <v>14</v>
      </c>
    </row>
    <row r="747" spans="1:9">
      <c r="A747" t="s">
        <v>983</v>
      </c>
      <c r="B747" t="s">
        <v>965</v>
      </c>
      <c r="C747" t="s">
        <v>150</v>
      </c>
      <c r="D747" s="1">
        <v>20.02</v>
      </c>
      <c r="E747" s="2">
        <v>4.2</v>
      </c>
      <c r="F747" s="2">
        <v>84.08</v>
      </c>
      <c r="G747" t="s">
        <v>967</v>
      </c>
      <c r="H747" t="s">
        <v>14</v>
      </c>
      <c r="I747" t="s">
        <v>14</v>
      </c>
    </row>
    <row r="748" spans="1:9">
      <c r="A748" t="s">
        <v>984</v>
      </c>
      <c r="B748" t="s">
        <v>965</v>
      </c>
      <c r="C748" t="s">
        <v>253</v>
      </c>
      <c r="D748" s="1">
        <v>19.98</v>
      </c>
      <c r="E748" s="2">
        <v>4.2</v>
      </c>
      <c r="F748" s="2">
        <v>83.92</v>
      </c>
      <c r="G748" t="s">
        <v>967</v>
      </c>
      <c r="H748" t="s">
        <v>14</v>
      </c>
      <c r="I748" t="s">
        <v>14</v>
      </c>
    </row>
    <row r="749" spans="1:9">
      <c r="A749" t="s">
        <v>985</v>
      </c>
      <c r="B749" t="s">
        <v>965</v>
      </c>
      <c r="C749" t="s">
        <v>262</v>
      </c>
      <c r="D749" s="1">
        <v>20.04</v>
      </c>
      <c r="E749" s="2">
        <v>6.05</v>
      </c>
      <c r="F749" s="2">
        <v>121.24</v>
      </c>
      <c r="G749" t="s">
        <v>967</v>
      </c>
      <c r="H749" t="s">
        <v>14</v>
      </c>
      <c r="I749" t="s">
        <v>14</v>
      </c>
    </row>
    <row r="750" spans="1:9">
      <c r="A750" t="s">
        <v>986</v>
      </c>
      <c r="B750" t="s">
        <v>965</v>
      </c>
      <c r="C750" t="s">
        <v>253</v>
      </c>
      <c r="D750" s="1">
        <v>20.1</v>
      </c>
      <c r="E750" s="2">
        <v>4.2</v>
      </c>
      <c r="F750" s="2">
        <v>84.42</v>
      </c>
      <c r="G750" t="s">
        <v>967</v>
      </c>
      <c r="H750" t="s">
        <v>14</v>
      </c>
      <c r="I750" t="s">
        <v>14</v>
      </c>
    </row>
    <row r="751" spans="1:9">
      <c r="A751" t="s">
        <v>987</v>
      </c>
      <c r="B751" t="s">
        <v>965</v>
      </c>
      <c r="C751" t="s">
        <v>988</v>
      </c>
      <c r="D751" s="1">
        <v>20.05</v>
      </c>
      <c r="E751" s="2">
        <v>8.1</v>
      </c>
      <c r="F751" s="2">
        <v>162.4</v>
      </c>
      <c r="G751" t="s">
        <v>967</v>
      </c>
      <c r="H751" t="s">
        <v>14</v>
      </c>
      <c r="I751" t="s">
        <v>14</v>
      </c>
    </row>
    <row r="752" spans="1:9">
      <c r="A752" t="s">
        <v>989</v>
      </c>
      <c r="B752" t="s">
        <v>965</v>
      </c>
      <c r="C752" t="s">
        <v>145</v>
      </c>
      <c r="D752" s="1">
        <v>20.06</v>
      </c>
      <c r="E752" s="2">
        <v>4.2</v>
      </c>
      <c r="F752" s="2">
        <v>84.25</v>
      </c>
      <c r="G752" t="s">
        <v>967</v>
      </c>
      <c r="H752" t="s">
        <v>14</v>
      </c>
      <c r="I752" t="s">
        <v>14</v>
      </c>
    </row>
    <row r="753" spans="1:9">
      <c r="A753" t="s">
        <v>990</v>
      </c>
      <c r="B753" t="s">
        <v>965</v>
      </c>
      <c r="C753" t="s">
        <v>991</v>
      </c>
      <c r="D753" s="1">
        <v>20.09</v>
      </c>
      <c r="E753" s="2">
        <v>4.8</v>
      </c>
      <c r="F753" s="2">
        <v>96.43</v>
      </c>
      <c r="G753" t="s">
        <v>967</v>
      </c>
      <c r="H753" t="s">
        <v>14</v>
      </c>
      <c r="I753" t="s">
        <v>14</v>
      </c>
    </row>
    <row r="754" spans="1:9">
      <c r="A754" t="s">
        <v>992</v>
      </c>
      <c r="B754" t="s">
        <v>965</v>
      </c>
      <c r="C754" t="s">
        <v>145</v>
      </c>
      <c r="D754" s="1">
        <v>20.05</v>
      </c>
      <c r="E754" s="2">
        <v>4.2</v>
      </c>
      <c r="F754" s="2">
        <v>84.21</v>
      </c>
      <c r="G754" t="s">
        <v>967</v>
      </c>
      <c r="H754" t="s">
        <v>14</v>
      </c>
      <c r="I754" t="s">
        <v>14</v>
      </c>
    </row>
    <row r="755" spans="1:9">
      <c r="A755" t="s">
        <v>993</v>
      </c>
      <c r="B755" t="s">
        <v>965</v>
      </c>
      <c r="C755" t="s">
        <v>139</v>
      </c>
      <c r="D755" s="1">
        <v>20.07</v>
      </c>
      <c r="E755" s="2">
        <v>5.1</v>
      </c>
      <c r="F755" s="2">
        <v>102.36</v>
      </c>
      <c r="G755" t="s">
        <v>967</v>
      </c>
      <c r="H755" t="s">
        <v>14</v>
      </c>
      <c r="I755" t="s">
        <v>14</v>
      </c>
    </row>
    <row r="756" spans="1:9">
      <c r="A756" t="s">
        <v>994</v>
      </c>
      <c r="B756" t="s">
        <v>995</v>
      </c>
      <c r="C756" t="s">
        <v>522</v>
      </c>
      <c r="D756" s="1">
        <v>18.01</v>
      </c>
      <c r="E756" s="2">
        <v>3.85</v>
      </c>
      <c r="F756" s="2">
        <v>69.34</v>
      </c>
      <c r="G756" t="s">
        <v>996</v>
      </c>
      <c r="H756" t="s">
        <v>14</v>
      </c>
      <c r="I756" t="s">
        <v>14</v>
      </c>
    </row>
    <row r="757" spans="1:9">
      <c r="A757" t="s">
        <v>997</v>
      </c>
      <c r="B757" t="s">
        <v>995</v>
      </c>
      <c r="C757" t="s">
        <v>522</v>
      </c>
      <c r="D757" s="1">
        <v>18.04</v>
      </c>
      <c r="E757" s="2">
        <v>3.85</v>
      </c>
      <c r="F757" s="2">
        <v>69.45</v>
      </c>
      <c r="G757" t="s">
        <v>996</v>
      </c>
      <c r="H757" t="s">
        <v>14</v>
      </c>
      <c r="I757" t="s">
        <v>14</v>
      </c>
    </row>
    <row r="758" spans="1:9">
      <c r="A758" t="s">
        <v>998</v>
      </c>
      <c r="B758" t="s">
        <v>995</v>
      </c>
      <c r="C758" t="s">
        <v>612</v>
      </c>
      <c r="D758" s="1">
        <v>18.11</v>
      </c>
      <c r="E758" s="2">
        <v>4.6</v>
      </c>
      <c r="F758" s="2">
        <v>83.31</v>
      </c>
      <c r="G758" t="s">
        <v>996</v>
      </c>
      <c r="H758" t="s">
        <v>14</v>
      </c>
      <c r="I758" t="s">
        <v>14</v>
      </c>
    </row>
    <row r="759" spans="1:9">
      <c r="A759" t="s">
        <v>999</v>
      </c>
      <c r="B759" t="s">
        <v>995</v>
      </c>
      <c r="C759" t="s">
        <v>399</v>
      </c>
      <c r="D759" s="1">
        <v>18</v>
      </c>
      <c r="E759" s="2">
        <v>4.6</v>
      </c>
      <c r="F759" s="2">
        <v>82.8</v>
      </c>
      <c r="G759" t="s">
        <v>996</v>
      </c>
      <c r="H759" t="s">
        <v>14</v>
      </c>
      <c r="I759" t="s">
        <v>14</v>
      </c>
    </row>
    <row r="760" spans="1:9">
      <c r="A760" t="s">
        <v>1000</v>
      </c>
      <c r="B760" t="s">
        <v>995</v>
      </c>
      <c r="C760" t="s">
        <v>399</v>
      </c>
      <c r="D760" s="1">
        <v>18.04</v>
      </c>
      <c r="E760" s="2">
        <v>4.6</v>
      </c>
      <c r="F760" s="2">
        <v>82.98</v>
      </c>
      <c r="G760" t="s">
        <v>996</v>
      </c>
      <c r="H760" t="s">
        <v>14</v>
      </c>
      <c r="I760" t="s">
        <v>14</v>
      </c>
    </row>
    <row r="761" spans="1:9">
      <c r="A761" t="s">
        <v>1001</v>
      </c>
      <c r="B761" t="s">
        <v>995</v>
      </c>
      <c r="C761" t="s">
        <v>399</v>
      </c>
      <c r="D761" s="1">
        <v>17.93</v>
      </c>
      <c r="E761" s="2">
        <v>4.6</v>
      </c>
      <c r="F761" s="2">
        <v>82.48</v>
      </c>
      <c r="G761" t="s">
        <v>996</v>
      </c>
      <c r="H761" t="s">
        <v>14</v>
      </c>
      <c r="I761" t="s">
        <v>14</v>
      </c>
    </row>
    <row r="762" spans="1:9">
      <c r="A762" t="s">
        <v>1002</v>
      </c>
      <c r="B762" t="s">
        <v>995</v>
      </c>
      <c r="C762" t="s">
        <v>673</v>
      </c>
      <c r="D762" s="1">
        <v>18.09</v>
      </c>
      <c r="E762" s="2">
        <v>4.6</v>
      </c>
      <c r="F762" s="2">
        <v>83.21</v>
      </c>
      <c r="G762" t="s">
        <v>996</v>
      </c>
      <c r="H762" t="s">
        <v>14</v>
      </c>
      <c r="I762" t="s">
        <v>14</v>
      </c>
    </row>
    <row r="763" spans="1:9">
      <c r="A763" t="s">
        <v>1003</v>
      </c>
      <c r="B763" t="s">
        <v>995</v>
      </c>
      <c r="C763" t="s">
        <v>399</v>
      </c>
      <c r="D763" s="1">
        <v>18</v>
      </c>
      <c r="E763" s="2">
        <v>4.6</v>
      </c>
      <c r="F763" s="2">
        <v>82.8</v>
      </c>
      <c r="G763" t="s">
        <v>996</v>
      </c>
      <c r="H763" t="s">
        <v>14</v>
      </c>
      <c r="I763" t="s">
        <v>14</v>
      </c>
    </row>
    <row r="764" spans="1:9">
      <c r="A764" t="s">
        <v>1004</v>
      </c>
      <c r="B764" t="s">
        <v>995</v>
      </c>
      <c r="C764" t="s">
        <v>396</v>
      </c>
      <c r="D764" s="1">
        <v>17.98</v>
      </c>
      <c r="E764" s="2">
        <v>5.1</v>
      </c>
      <c r="F764" s="2">
        <v>91.7</v>
      </c>
      <c r="G764" t="s">
        <v>996</v>
      </c>
      <c r="H764" t="s">
        <v>14</v>
      </c>
      <c r="I764" t="s">
        <v>14</v>
      </c>
    </row>
    <row r="765" spans="1:9">
      <c r="A765" t="s">
        <v>1005</v>
      </c>
      <c r="B765" t="s">
        <v>995</v>
      </c>
      <c r="C765" t="s">
        <v>478</v>
      </c>
      <c r="D765" s="1">
        <v>18.03</v>
      </c>
      <c r="E765" s="2">
        <v>4.6</v>
      </c>
      <c r="F765" s="2">
        <v>82.94</v>
      </c>
      <c r="G765" t="s">
        <v>996</v>
      </c>
      <c r="H765" t="s">
        <v>14</v>
      </c>
      <c r="I765" t="s">
        <v>14</v>
      </c>
    </row>
    <row r="766" spans="1:9">
      <c r="A766" t="s">
        <v>1006</v>
      </c>
      <c r="B766" t="s">
        <v>995</v>
      </c>
      <c r="C766" t="s">
        <v>399</v>
      </c>
      <c r="D766" s="1">
        <v>18.06</v>
      </c>
      <c r="E766" s="2">
        <v>4.6</v>
      </c>
      <c r="F766" s="2">
        <v>83.08</v>
      </c>
      <c r="G766" t="s">
        <v>996</v>
      </c>
      <c r="H766" t="s">
        <v>14</v>
      </c>
      <c r="I766" t="s">
        <v>14</v>
      </c>
    </row>
    <row r="767" spans="1:9">
      <c r="A767" t="s">
        <v>1007</v>
      </c>
      <c r="B767" t="s">
        <v>995</v>
      </c>
      <c r="C767" t="s">
        <v>1008</v>
      </c>
      <c r="D767" s="1">
        <v>18.06</v>
      </c>
      <c r="E767" s="2">
        <v>4.6</v>
      </c>
      <c r="F767" s="2">
        <v>83.08</v>
      </c>
      <c r="G767" t="s">
        <v>996</v>
      </c>
      <c r="H767" t="s">
        <v>14</v>
      </c>
      <c r="I767" t="s">
        <v>14</v>
      </c>
    </row>
    <row r="768" spans="1:9">
      <c r="A768" t="s">
        <v>1009</v>
      </c>
      <c r="B768" t="s">
        <v>995</v>
      </c>
      <c r="C768" t="s">
        <v>478</v>
      </c>
      <c r="D768" s="1">
        <v>18.1</v>
      </c>
      <c r="E768" s="2">
        <v>4.6</v>
      </c>
      <c r="F768" s="2">
        <v>83.26</v>
      </c>
      <c r="G768" t="s">
        <v>996</v>
      </c>
      <c r="H768" t="s">
        <v>14</v>
      </c>
      <c r="I768" t="s">
        <v>14</v>
      </c>
    </row>
    <row r="769" spans="1:9">
      <c r="A769" t="s">
        <v>1010</v>
      </c>
      <c r="B769" t="s">
        <v>995</v>
      </c>
      <c r="C769" t="s">
        <v>425</v>
      </c>
      <c r="D769" s="1">
        <v>18.28</v>
      </c>
      <c r="E769" s="2">
        <v>3.35</v>
      </c>
      <c r="F769" s="2">
        <v>61.24</v>
      </c>
      <c r="G769" t="s">
        <v>996</v>
      </c>
      <c r="H769" t="s">
        <v>14</v>
      </c>
      <c r="I769" t="s">
        <v>14</v>
      </c>
    </row>
    <row r="770" spans="1:9">
      <c r="A770" t="s">
        <v>1011</v>
      </c>
      <c r="B770" t="s">
        <v>995</v>
      </c>
      <c r="C770" t="s">
        <v>423</v>
      </c>
      <c r="D770" s="1">
        <v>18.18</v>
      </c>
      <c r="E770" s="2">
        <v>3</v>
      </c>
      <c r="F770" s="2">
        <v>54.54</v>
      </c>
      <c r="G770" t="s">
        <v>996</v>
      </c>
      <c r="H770" t="s">
        <v>14</v>
      </c>
      <c r="I770" t="s">
        <v>14</v>
      </c>
    </row>
    <row r="771" spans="1:9">
      <c r="A771" t="s">
        <v>1012</v>
      </c>
      <c r="B771" t="s">
        <v>995</v>
      </c>
      <c r="C771" t="s">
        <v>403</v>
      </c>
      <c r="D771" s="1">
        <v>18.15</v>
      </c>
      <c r="E771" s="2">
        <v>3.85</v>
      </c>
      <c r="F771" s="2">
        <v>69.88</v>
      </c>
      <c r="G771" t="s">
        <v>996</v>
      </c>
      <c r="H771" t="s">
        <v>14</v>
      </c>
      <c r="I771" t="s">
        <v>14</v>
      </c>
    </row>
    <row r="772" spans="1:9">
      <c r="A772" t="s">
        <v>1013</v>
      </c>
      <c r="B772" t="s">
        <v>995</v>
      </c>
      <c r="C772" t="s">
        <v>411</v>
      </c>
      <c r="D772" s="1">
        <v>18.13</v>
      </c>
      <c r="E772" s="2">
        <v>4.2</v>
      </c>
      <c r="F772" s="2">
        <v>76.15</v>
      </c>
      <c r="G772" t="s">
        <v>996</v>
      </c>
      <c r="H772" t="s">
        <v>14</v>
      </c>
      <c r="I772" t="s">
        <v>14</v>
      </c>
    </row>
    <row r="773" spans="1:9">
      <c r="A773" t="s">
        <v>1014</v>
      </c>
      <c r="B773" t="s">
        <v>995</v>
      </c>
      <c r="C773" t="s">
        <v>411</v>
      </c>
      <c r="D773" s="1">
        <v>18.1</v>
      </c>
      <c r="E773" s="2">
        <v>4.2</v>
      </c>
      <c r="F773" s="2">
        <v>76.02</v>
      </c>
      <c r="G773" t="s">
        <v>996</v>
      </c>
      <c r="H773" t="s">
        <v>14</v>
      </c>
      <c r="I773" t="s">
        <v>14</v>
      </c>
    </row>
    <row r="774" spans="1:9">
      <c r="A774" t="s">
        <v>1015</v>
      </c>
      <c r="B774" t="s">
        <v>995</v>
      </c>
      <c r="C774" t="s">
        <v>411</v>
      </c>
      <c r="D774" s="1">
        <v>18.12</v>
      </c>
      <c r="E774" s="2">
        <v>4.2</v>
      </c>
      <c r="F774" s="2">
        <v>76.1</v>
      </c>
      <c r="G774" t="s">
        <v>996</v>
      </c>
      <c r="H774" t="s">
        <v>14</v>
      </c>
      <c r="I774" t="s">
        <v>14</v>
      </c>
    </row>
    <row r="775" spans="1:9">
      <c r="A775" t="s">
        <v>1016</v>
      </c>
      <c r="B775" t="s">
        <v>995</v>
      </c>
      <c r="C775" t="s">
        <v>411</v>
      </c>
      <c r="D775" s="1">
        <v>18.24</v>
      </c>
      <c r="E775" s="2">
        <v>4.2</v>
      </c>
      <c r="F775" s="2">
        <v>76.61</v>
      </c>
      <c r="G775" t="s">
        <v>996</v>
      </c>
      <c r="H775" t="s">
        <v>14</v>
      </c>
      <c r="I775" t="s">
        <v>14</v>
      </c>
    </row>
    <row r="776" spans="1:9">
      <c r="A776" t="s">
        <v>1017</v>
      </c>
      <c r="B776" t="s">
        <v>1018</v>
      </c>
      <c r="C776" t="s">
        <v>1019</v>
      </c>
      <c r="D776" s="1">
        <v>24.08</v>
      </c>
      <c r="E776" s="2">
        <v>5.85</v>
      </c>
      <c r="F776" s="2">
        <v>140.87</v>
      </c>
      <c r="G776" t="s">
        <v>1020</v>
      </c>
      <c r="H776" t="s">
        <v>14</v>
      </c>
      <c r="I776" t="s">
        <v>14</v>
      </c>
    </row>
    <row r="777" spans="1:9">
      <c r="A777" t="s">
        <v>1021</v>
      </c>
      <c r="B777" t="s">
        <v>1018</v>
      </c>
      <c r="C777" t="s">
        <v>1022</v>
      </c>
      <c r="D777" s="1">
        <v>24.07</v>
      </c>
      <c r="E777" s="2">
        <v>4.2</v>
      </c>
      <c r="F777" s="2">
        <v>101.09</v>
      </c>
      <c r="G777" t="s">
        <v>1020</v>
      </c>
      <c r="H777" t="s">
        <v>14</v>
      </c>
      <c r="I777" t="s">
        <v>14</v>
      </c>
    </row>
    <row r="778" spans="1:9">
      <c r="A778" t="s">
        <v>1023</v>
      </c>
      <c r="B778" t="s">
        <v>1018</v>
      </c>
      <c r="C778" t="s">
        <v>1024</v>
      </c>
      <c r="D778" s="1">
        <v>24.04</v>
      </c>
      <c r="E778" s="2">
        <v>3.85</v>
      </c>
      <c r="F778" s="2">
        <v>92.55</v>
      </c>
      <c r="G778" t="s">
        <v>1020</v>
      </c>
      <c r="H778" t="s">
        <v>14</v>
      </c>
      <c r="I778" t="s">
        <v>14</v>
      </c>
    </row>
    <row r="779" spans="1:9">
      <c r="A779" t="s">
        <v>1025</v>
      </c>
      <c r="B779" t="s">
        <v>1018</v>
      </c>
      <c r="C779" t="s">
        <v>1026</v>
      </c>
      <c r="D779" s="1">
        <v>23.96</v>
      </c>
      <c r="E779" s="2">
        <v>4.2</v>
      </c>
      <c r="F779" s="2">
        <v>100.63</v>
      </c>
      <c r="G779" t="s">
        <v>1020</v>
      </c>
      <c r="H779" t="s">
        <v>14</v>
      </c>
      <c r="I779" t="s">
        <v>14</v>
      </c>
    </row>
    <row r="780" spans="1:9">
      <c r="A780" t="s">
        <v>1027</v>
      </c>
      <c r="B780" t="s">
        <v>1018</v>
      </c>
      <c r="C780" t="s">
        <v>1028</v>
      </c>
      <c r="D780" s="1">
        <v>23.98</v>
      </c>
      <c r="E780" s="2">
        <v>8.4</v>
      </c>
      <c r="F780" s="2">
        <v>201.43</v>
      </c>
      <c r="G780" t="s">
        <v>1020</v>
      </c>
      <c r="H780" t="s">
        <v>14</v>
      </c>
      <c r="I780" t="s">
        <v>14</v>
      </c>
    </row>
    <row r="781" spans="1:9">
      <c r="A781" t="s">
        <v>1029</v>
      </c>
      <c r="B781" t="s">
        <v>1018</v>
      </c>
      <c r="C781" t="s">
        <v>1030</v>
      </c>
      <c r="D781" s="1">
        <v>24.12</v>
      </c>
      <c r="E781" s="2">
        <v>3.35</v>
      </c>
      <c r="F781" s="2">
        <v>80.8</v>
      </c>
      <c r="G781" t="s">
        <v>1020</v>
      </c>
      <c r="H781" t="s">
        <v>14</v>
      </c>
      <c r="I781" t="s">
        <v>14</v>
      </c>
    </row>
    <row r="782" spans="1:9">
      <c r="A782" t="s">
        <v>1031</v>
      </c>
      <c r="B782" t="s">
        <v>1018</v>
      </c>
      <c r="C782" t="s">
        <v>1032</v>
      </c>
      <c r="D782" s="1">
        <v>23.98</v>
      </c>
      <c r="E782" s="2">
        <v>4.8</v>
      </c>
      <c r="F782" s="2">
        <v>115.1</v>
      </c>
      <c r="G782" t="s">
        <v>1020</v>
      </c>
      <c r="H782" t="s">
        <v>14</v>
      </c>
      <c r="I782" t="s">
        <v>14</v>
      </c>
    </row>
    <row r="783" spans="1:9">
      <c r="A783" t="s">
        <v>1033</v>
      </c>
      <c r="B783" t="s">
        <v>1018</v>
      </c>
      <c r="C783" t="s">
        <v>1034</v>
      </c>
      <c r="D783" s="1">
        <v>23.92</v>
      </c>
      <c r="E783" s="2">
        <v>4.05</v>
      </c>
      <c r="F783" s="2">
        <v>96.88</v>
      </c>
      <c r="G783" t="s">
        <v>1020</v>
      </c>
      <c r="H783" t="s">
        <v>14</v>
      </c>
      <c r="I783" t="s">
        <v>14</v>
      </c>
    </row>
    <row r="784" spans="1:9">
      <c r="A784" t="s">
        <v>1035</v>
      </c>
      <c r="B784" t="s">
        <v>1018</v>
      </c>
      <c r="C784" t="s">
        <v>1036</v>
      </c>
      <c r="D784" s="1">
        <v>24.06</v>
      </c>
      <c r="E784" s="2">
        <v>6.75</v>
      </c>
      <c r="F784" s="2">
        <v>162.4</v>
      </c>
      <c r="G784" t="s">
        <v>1020</v>
      </c>
      <c r="H784" t="s">
        <v>14</v>
      </c>
      <c r="I784" t="s">
        <v>14</v>
      </c>
    </row>
    <row r="785" spans="1:9">
      <c r="A785" t="s">
        <v>1037</v>
      </c>
      <c r="B785" t="s">
        <v>1018</v>
      </c>
      <c r="C785" t="s">
        <v>1038</v>
      </c>
      <c r="D785" s="1">
        <v>24.03</v>
      </c>
      <c r="E785" s="2">
        <v>3.85</v>
      </c>
      <c r="F785" s="2">
        <v>92.52</v>
      </c>
      <c r="G785" t="s">
        <v>1020</v>
      </c>
      <c r="H785" t="s">
        <v>14</v>
      </c>
      <c r="I785" t="s">
        <v>14</v>
      </c>
    </row>
    <row r="786" spans="1:9">
      <c r="A786" t="s">
        <v>1039</v>
      </c>
      <c r="B786" t="s">
        <v>1018</v>
      </c>
      <c r="C786" t="s">
        <v>1040</v>
      </c>
      <c r="D786" s="1">
        <v>24.01</v>
      </c>
      <c r="E786" s="2">
        <v>6.05</v>
      </c>
      <c r="F786" s="2">
        <v>145.26</v>
      </c>
      <c r="G786" t="s">
        <v>1020</v>
      </c>
      <c r="H786" t="s">
        <v>14</v>
      </c>
      <c r="I786" t="s">
        <v>14</v>
      </c>
    </row>
    <row r="787" spans="1:9">
      <c r="A787" t="s">
        <v>1041</v>
      </c>
      <c r="B787" t="s">
        <v>1018</v>
      </c>
      <c r="C787" t="s">
        <v>1042</v>
      </c>
      <c r="D787" s="1">
        <v>23.99</v>
      </c>
      <c r="E787" s="2">
        <v>5.1</v>
      </c>
      <c r="F787" s="2">
        <v>122.35</v>
      </c>
      <c r="G787" t="s">
        <v>1020</v>
      </c>
      <c r="H787" t="s">
        <v>14</v>
      </c>
      <c r="I787" t="s">
        <v>14</v>
      </c>
    </row>
    <row r="788" spans="1:9">
      <c r="A788" t="s">
        <v>1043</v>
      </c>
      <c r="B788" t="s">
        <v>1018</v>
      </c>
      <c r="C788" t="s">
        <v>1044</v>
      </c>
      <c r="D788" s="1">
        <v>23.98</v>
      </c>
      <c r="E788" s="2">
        <v>5.6</v>
      </c>
      <c r="F788" s="2">
        <v>134.29</v>
      </c>
      <c r="G788" t="s">
        <v>1020</v>
      </c>
      <c r="H788" t="s">
        <v>14</v>
      </c>
      <c r="I788" t="s">
        <v>14</v>
      </c>
    </row>
    <row r="789" spans="1:9">
      <c r="A789" t="s">
        <v>1045</v>
      </c>
      <c r="B789" t="s">
        <v>1018</v>
      </c>
      <c r="C789" t="s">
        <v>1034</v>
      </c>
      <c r="D789" s="1">
        <v>24.02</v>
      </c>
      <c r="E789" s="2">
        <v>4.05</v>
      </c>
      <c r="F789" s="2">
        <v>97.28</v>
      </c>
      <c r="G789" t="s">
        <v>1020</v>
      </c>
      <c r="H789" t="s">
        <v>14</v>
      </c>
      <c r="I789" t="s">
        <v>14</v>
      </c>
    </row>
    <row r="790" spans="1:9">
      <c r="A790" t="s">
        <v>1046</v>
      </c>
      <c r="B790" t="s">
        <v>1018</v>
      </c>
      <c r="C790" t="s">
        <v>1032</v>
      </c>
      <c r="D790" s="1">
        <v>24.01</v>
      </c>
      <c r="E790" s="2">
        <v>4.8</v>
      </c>
      <c r="F790" s="2">
        <v>115.25</v>
      </c>
      <c r="G790" t="s">
        <v>1020</v>
      </c>
      <c r="H790" t="s">
        <v>14</v>
      </c>
      <c r="I790" t="s">
        <v>14</v>
      </c>
    </row>
    <row r="791" spans="1:9">
      <c r="A791" t="s">
        <v>1047</v>
      </c>
      <c r="B791" t="s">
        <v>1018</v>
      </c>
      <c r="C791" t="s">
        <v>1048</v>
      </c>
      <c r="D791" s="1">
        <v>24.15</v>
      </c>
      <c r="E791" s="2">
        <v>5.85</v>
      </c>
      <c r="F791" s="2">
        <v>141.28</v>
      </c>
      <c r="G791" t="s">
        <v>1020</v>
      </c>
      <c r="H791" t="s">
        <v>14</v>
      </c>
      <c r="I791" t="s">
        <v>14</v>
      </c>
    </row>
    <row r="792" spans="1:9">
      <c r="A792" t="s">
        <v>1049</v>
      </c>
      <c r="B792" t="s">
        <v>1018</v>
      </c>
      <c r="C792" t="s">
        <v>1050</v>
      </c>
      <c r="D792" s="1">
        <v>23.99</v>
      </c>
      <c r="E792" s="2">
        <v>4.8</v>
      </c>
      <c r="F792" s="2">
        <v>115.15</v>
      </c>
      <c r="G792" t="s">
        <v>1020</v>
      </c>
      <c r="H792" t="s">
        <v>14</v>
      </c>
      <c r="I792" t="s">
        <v>14</v>
      </c>
    </row>
    <row r="793" spans="1:9">
      <c r="A793" t="s">
        <v>1051</v>
      </c>
      <c r="B793" t="s">
        <v>1018</v>
      </c>
      <c r="C793" t="s">
        <v>1042</v>
      </c>
      <c r="D793" s="1">
        <v>23.95</v>
      </c>
      <c r="E793" s="2">
        <v>5.1</v>
      </c>
      <c r="F793" s="2">
        <v>122.14</v>
      </c>
      <c r="G793" t="s">
        <v>1020</v>
      </c>
      <c r="H793" t="s">
        <v>14</v>
      </c>
      <c r="I793" t="s">
        <v>14</v>
      </c>
    </row>
    <row r="794" spans="1:9">
      <c r="A794" t="s">
        <v>1052</v>
      </c>
      <c r="B794" t="s">
        <v>1018</v>
      </c>
      <c r="C794" t="s">
        <v>1053</v>
      </c>
      <c r="D794" s="1">
        <v>23.98</v>
      </c>
      <c r="E794" s="2">
        <v>4.05</v>
      </c>
      <c r="F794" s="2">
        <v>97.12</v>
      </c>
      <c r="G794" t="s">
        <v>1020</v>
      </c>
      <c r="H794" t="s">
        <v>14</v>
      </c>
      <c r="I794" t="s">
        <v>14</v>
      </c>
    </row>
    <row r="795" spans="1:9">
      <c r="A795" t="s">
        <v>1054</v>
      </c>
      <c r="B795" t="s">
        <v>1018</v>
      </c>
      <c r="C795" t="s">
        <v>1050</v>
      </c>
      <c r="D795" s="1">
        <v>24.06</v>
      </c>
      <c r="E795" s="2">
        <v>4.8</v>
      </c>
      <c r="F795" s="2">
        <v>115.49</v>
      </c>
      <c r="G795" t="s">
        <v>1020</v>
      </c>
      <c r="H795" t="s">
        <v>14</v>
      </c>
      <c r="I795" t="s">
        <v>14</v>
      </c>
    </row>
    <row r="796" spans="1:9">
      <c r="A796" t="s">
        <v>1055</v>
      </c>
      <c r="B796" t="s">
        <v>1018</v>
      </c>
      <c r="C796" t="s">
        <v>1056</v>
      </c>
      <c r="D796" s="1">
        <v>24</v>
      </c>
      <c r="E796" s="2">
        <v>4.05</v>
      </c>
      <c r="F796" s="2">
        <v>97.2</v>
      </c>
      <c r="G796" t="s">
        <v>1020</v>
      </c>
      <c r="H796" t="s">
        <v>14</v>
      </c>
      <c r="I796" t="s">
        <v>14</v>
      </c>
    </row>
    <row r="797" spans="1:9">
      <c r="A797" t="s">
        <v>1057</v>
      </c>
      <c r="B797" t="s">
        <v>1018</v>
      </c>
      <c r="C797" t="s">
        <v>1058</v>
      </c>
      <c r="D797" s="1">
        <v>23.98</v>
      </c>
      <c r="E797" s="2">
        <v>4.2</v>
      </c>
      <c r="F797" s="2">
        <v>100.72</v>
      </c>
      <c r="G797" t="s">
        <v>1020</v>
      </c>
      <c r="H797" t="s">
        <v>14</v>
      </c>
      <c r="I797" t="s">
        <v>14</v>
      </c>
    </row>
    <row r="798" spans="1:9">
      <c r="A798" t="s">
        <v>1059</v>
      </c>
      <c r="B798" t="s">
        <v>1018</v>
      </c>
      <c r="C798" t="s">
        <v>1058</v>
      </c>
      <c r="D798" s="1">
        <v>23.93</v>
      </c>
      <c r="E798" s="2">
        <v>4.2</v>
      </c>
      <c r="F798" s="2">
        <v>100.51</v>
      </c>
      <c r="G798" t="s">
        <v>1020</v>
      </c>
      <c r="H798" t="s">
        <v>14</v>
      </c>
      <c r="I798" t="s">
        <v>14</v>
      </c>
    </row>
    <row r="799" spans="1:9">
      <c r="A799" t="s">
        <v>1060</v>
      </c>
      <c r="B799" t="s">
        <v>1018</v>
      </c>
      <c r="C799" t="s">
        <v>1061</v>
      </c>
      <c r="D799" s="1">
        <v>24.03</v>
      </c>
      <c r="E799" s="2">
        <v>5.35</v>
      </c>
      <c r="F799" s="2">
        <v>128.56</v>
      </c>
      <c r="G799" t="s">
        <v>1020</v>
      </c>
      <c r="H799" t="s">
        <v>14</v>
      </c>
      <c r="I799" t="s">
        <v>14</v>
      </c>
    </row>
    <row r="800" spans="1:9">
      <c r="A800" t="s">
        <v>1062</v>
      </c>
      <c r="B800" t="s">
        <v>1018</v>
      </c>
      <c r="C800" t="s">
        <v>1042</v>
      </c>
      <c r="D800" s="1">
        <v>23.89</v>
      </c>
      <c r="E800" s="2">
        <v>5.1</v>
      </c>
      <c r="F800" s="2">
        <v>121.84</v>
      </c>
      <c r="G800" t="s">
        <v>1020</v>
      </c>
      <c r="H800" t="s">
        <v>14</v>
      </c>
      <c r="I800" t="s">
        <v>14</v>
      </c>
    </row>
    <row r="801" spans="1:9">
      <c r="A801" t="s">
        <v>1063</v>
      </c>
      <c r="B801" t="s">
        <v>1018</v>
      </c>
      <c r="C801" t="s">
        <v>1042</v>
      </c>
      <c r="D801" s="1">
        <v>23.98</v>
      </c>
      <c r="E801" s="2">
        <v>5.1</v>
      </c>
      <c r="F801" s="2">
        <v>122.3</v>
      </c>
      <c r="G801" t="s">
        <v>1020</v>
      </c>
      <c r="H801" t="s">
        <v>14</v>
      </c>
      <c r="I801" t="s">
        <v>14</v>
      </c>
    </row>
    <row r="802" spans="1:9">
      <c r="A802" t="s">
        <v>1064</v>
      </c>
      <c r="B802" t="s">
        <v>1018</v>
      </c>
      <c r="C802" t="s">
        <v>1053</v>
      </c>
      <c r="D802" s="1">
        <v>24.12</v>
      </c>
      <c r="E802" s="2">
        <v>4.05</v>
      </c>
      <c r="F802" s="2">
        <v>97.69</v>
      </c>
      <c r="G802" t="s">
        <v>1020</v>
      </c>
      <c r="H802" t="s">
        <v>14</v>
      </c>
      <c r="I802" t="s">
        <v>14</v>
      </c>
    </row>
    <row r="803" spans="1:9">
      <c r="A803" t="s">
        <v>1065</v>
      </c>
      <c r="B803" t="s">
        <v>1018</v>
      </c>
      <c r="C803" t="s">
        <v>1066</v>
      </c>
      <c r="D803" s="1">
        <v>23.95</v>
      </c>
      <c r="E803" s="2">
        <v>5.1</v>
      </c>
      <c r="F803" s="2">
        <v>122.14</v>
      </c>
      <c r="G803" t="s">
        <v>1020</v>
      </c>
      <c r="H803" t="s">
        <v>14</v>
      </c>
      <c r="I803" t="s">
        <v>14</v>
      </c>
    </row>
    <row r="804" spans="1:9">
      <c r="A804" t="s">
        <v>1067</v>
      </c>
      <c r="B804" t="s">
        <v>1018</v>
      </c>
      <c r="C804" t="s">
        <v>1068</v>
      </c>
      <c r="D804" s="1">
        <v>24</v>
      </c>
      <c r="E804" s="2">
        <v>4.05</v>
      </c>
      <c r="F804" s="2">
        <v>97.2</v>
      </c>
      <c r="G804" t="s">
        <v>1020</v>
      </c>
      <c r="H804" t="s">
        <v>14</v>
      </c>
      <c r="I804" t="s">
        <v>14</v>
      </c>
    </row>
    <row r="805" spans="1:9">
      <c r="A805" t="s">
        <v>1069</v>
      </c>
      <c r="B805" t="s">
        <v>1018</v>
      </c>
      <c r="C805" t="s">
        <v>1070</v>
      </c>
      <c r="D805" s="1">
        <v>23.96</v>
      </c>
      <c r="E805" s="2">
        <v>4.8</v>
      </c>
      <c r="F805" s="2">
        <v>115.01</v>
      </c>
      <c r="G805" t="s">
        <v>1020</v>
      </c>
      <c r="H805" t="s">
        <v>14</v>
      </c>
      <c r="I805" t="s">
        <v>14</v>
      </c>
    </row>
    <row r="806" spans="1:9">
      <c r="A806" t="s">
        <v>1071</v>
      </c>
      <c r="B806" t="s">
        <v>1018</v>
      </c>
      <c r="C806" t="s">
        <v>1042</v>
      </c>
      <c r="D806" s="1">
        <v>24</v>
      </c>
      <c r="E806" s="2">
        <v>5.1</v>
      </c>
      <c r="F806" s="2">
        <v>122.4</v>
      </c>
      <c r="G806" t="s">
        <v>1020</v>
      </c>
      <c r="H806" t="s">
        <v>14</v>
      </c>
      <c r="I806" t="s">
        <v>14</v>
      </c>
    </row>
    <row r="807" spans="1:9">
      <c r="A807" t="s">
        <v>1072</v>
      </c>
      <c r="B807" t="s">
        <v>1073</v>
      </c>
      <c r="C807" t="s">
        <v>608</v>
      </c>
      <c r="D807" s="1">
        <v>18.23</v>
      </c>
      <c r="E807" s="2">
        <v>3.35</v>
      </c>
      <c r="F807" s="2">
        <v>61.07</v>
      </c>
      <c r="G807" t="s">
        <v>1074</v>
      </c>
      <c r="H807" t="s">
        <v>14</v>
      </c>
      <c r="I807" t="s">
        <v>14</v>
      </c>
    </row>
    <row r="808" spans="1:9">
      <c r="A808" t="s">
        <v>1075</v>
      </c>
      <c r="B808" t="s">
        <v>1073</v>
      </c>
      <c r="C808" t="s">
        <v>608</v>
      </c>
      <c r="D808" s="1">
        <v>18.26</v>
      </c>
      <c r="E808" s="2">
        <v>3.35</v>
      </c>
      <c r="F808" s="2">
        <v>61.17</v>
      </c>
      <c r="G808" t="s">
        <v>1074</v>
      </c>
      <c r="H808" t="s">
        <v>14</v>
      </c>
      <c r="I808" t="s">
        <v>14</v>
      </c>
    </row>
    <row r="809" spans="1:9">
      <c r="A809" t="s">
        <v>1076</v>
      </c>
      <c r="B809" t="s">
        <v>1073</v>
      </c>
      <c r="C809" t="s">
        <v>612</v>
      </c>
      <c r="D809" s="1">
        <v>18.17</v>
      </c>
      <c r="E809" s="2">
        <v>4.6</v>
      </c>
      <c r="F809" s="2">
        <v>83.58</v>
      </c>
      <c r="G809" t="s">
        <v>1074</v>
      </c>
      <c r="H809" t="s">
        <v>14</v>
      </c>
      <c r="I809" t="s">
        <v>14</v>
      </c>
    </row>
    <row r="810" spans="1:9">
      <c r="A810" t="s">
        <v>1077</v>
      </c>
      <c r="B810" t="s">
        <v>1073</v>
      </c>
      <c r="C810" t="s">
        <v>608</v>
      </c>
      <c r="D810" s="1">
        <v>18.2</v>
      </c>
      <c r="E810" s="2">
        <v>3.35</v>
      </c>
      <c r="F810" s="2">
        <v>60.97</v>
      </c>
      <c r="G810" t="s">
        <v>1074</v>
      </c>
      <c r="H810" t="s">
        <v>14</v>
      </c>
      <c r="I810" t="s">
        <v>14</v>
      </c>
    </row>
    <row r="811" spans="1:9">
      <c r="A811" t="s">
        <v>1078</v>
      </c>
      <c r="B811" t="s">
        <v>1073</v>
      </c>
      <c r="C811" t="s">
        <v>608</v>
      </c>
      <c r="D811" s="1">
        <v>18.17</v>
      </c>
      <c r="E811" s="2">
        <v>3.35</v>
      </c>
      <c r="F811" s="2">
        <v>60.87</v>
      </c>
      <c r="G811" t="s">
        <v>1074</v>
      </c>
      <c r="H811" t="s">
        <v>14</v>
      </c>
      <c r="I811" t="s">
        <v>14</v>
      </c>
    </row>
    <row r="812" spans="1:9">
      <c r="A812" t="s">
        <v>1079</v>
      </c>
      <c r="B812" t="s">
        <v>1073</v>
      </c>
      <c r="C812" t="s">
        <v>612</v>
      </c>
      <c r="D812" s="1">
        <v>18.29</v>
      </c>
      <c r="E812" s="2">
        <v>4.6</v>
      </c>
      <c r="F812" s="2">
        <v>84.13</v>
      </c>
      <c r="G812" t="s">
        <v>1074</v>
      </c>
      <c r="H812" t="s">
        <v>14</v>
      </c>
      <c r="I812" t="s">
        <v>14</v>
      </c>
    </row>
    <row r="813" spans="1:9">
      <c r="A813" t="s">
        <v>1080</v>
      </c>
      <c r="B813" t="s">
        <v>1073</v>
      </c>
      <c r="C813" t="s">
        <v>617</v>
      </c>
      <c r="D813" s="1">
        <v>18.26</v>
      </c>
      <c r="E813" s="2">
        <v>3.85</v>
      </c>
      <c r="F813" s="2">
        <v>70.3</v>
      </c>
      <c r="G813" t="s">
        <v>1074</v>
      </c>
      <c r="H813" t="s">
        <v>14</v>
      </c>
      <c r="I813" t="s">
        <v>14</v>
      </c>
    </row>
    <row r="814" spans="1:9">
      <c r="A814" t="s">
        <v>1081</v>
      </c>
      <c r="B814" t="s">
        <v>1073</v>
      </c>
      <c r="C814" t="s">
        <v>619</v>
      </c>
      <c r="D814" s="1">
        <v>18.22</v>
      </c>
      <c r="E814" s="2">
        <v>4.6</v>
      </c>
      <c r="F814" s="2">
        <v>83.81</v>
      </c>
      <c r="G814" t="s">
        <v>1074</v>
      </c>
      <c r="H814" t="s">
        <v>14</v>
      </c>
      <c r="I814" t="s">
        <v>14</v>
      </c>
    </row>
    <row r="815" spans="1:9">
      <c r="A815" t="s">
        <v>1082</v>
      </c>
      <c r="B815" t="s">
        <v>1073</v>
      </c>
      <c r="C815" t="s">
        <v>522</v>
      </c>
      <c r="D815" s="1">
        <v>17.89</v>
      </c>
      <c r="E815" s="2">
        <v>3.85</v>
      </c>
      <c r="F815" s="2">
        <v>68.88</v>
      </c>
      <c r="G815" t="s">
        <v>1074</v>
      </c>
      <c r="H815" t="s">
        <v>14</v>
      </c>
      <c r="I815" t="s">
        <v>14</v>
      </c>
    </row>
    <row r="816" spans="1:9">
      <c r="A816" t="s">
        <v>1083</v>
      </c>
      <c r="B816" t="s">
        <v>1073</v>
      </c>
      <c r="C816" t="s">
        <v>612</v>
      </c>
      <c r="D816" s="1">
        <v>17.87</v>
      </c>
      <c r="E816" s="2">
        <v>4.6</v>
      </c>
      <c r="F816" s="2">
        <v>82.2</v>
      </c>
      <c r="G816" t="s">
        <v>1074</v>
      </c>
      <c r="H816" t="s">
        <v>14</v>
      </c>
      <c r="I816" t="s">
        <v>14</v>
      </c>
    </row>
    <row r="817" spans="1:9">
      <c r="A817" t="s">
        <v>1084</v>
      </c>
      <c r="B817" t="s">
        <v>1073</v>
      </c>
      <c r="C817" t="s">
        <v>673</v>
      </c>
      <c r="D817" s="1">
        <v>17.89</v>
      </c>
      <c r="E817" s="2">
        <v>4.6</v>
      </c>
      <c r="F817" s="2">
        <v>82.29</v>
      </c>
      <c r="G817" t="s">
        <v>1074</v>
      </c>
      <c r="H817" t="s">
        <v>14</v>
      </c>
      <c r="I817" t="s">
        <v>14</v>
      </c>
    </row>
    <row r="818" spans="1:9">
      <c r="A818" t="s">
        <v>1085</v>
      </c>
      <c r="B818" t="s">
        <v>1073</v>
      </c>
      <c r="C818" t="s">
        <v>673</v>
      </c>
      <c r="D818" s="1">
        <v>17.87</v>
      </c>
      <c r="E818" s="2">
        <v>4.6</v>
      </c>
      <c r="F818" s="2">
        <v>82.2</v>
      </c>
      <c r="G818" t="s">
        <v>1074</v>
      </c>
      <c r="H818" t="s">
        <v>14</v>
      </c>
      <c r="I818" t="s">
        <v>14</v>
      </c>
    </row>
    <row r="819" spans="1:9">
      <c r="A819" t="s">
        <v>1086</v>
      </c>
      <c r="B819" t="s">
        <v>1073</v>
      </c>
      <c r="C819" t="s">
        <v>1087</v>
      </c>
      <c r="D819" s="1">
        <v>17.91</v>
      </c>
      <c r="E819" s="2">
        <v>4.05</v>
      </c>
      <c r="F819" s="2">
        <v>72.54</v>
      </c>
      <c r="G819" t="s">
        <v>1074</v>
      </c>
      <c r="H819" t="s">
        <v>14</v>
      </c>
      <c r="I819" t="s">
        <v>14</v>
      </c>
    </row>
    <row r="820" spans="1:9">
      <c r="A820" t="s">
        <v>1088</v>
      </c>
      <c r="B820" t="s">
        <v>1073</v>
      </c>
      <c r="C820" t="s">
        <v>621</v>
      </c>
      <c r="D820" s="1">
        <v>17.87</v>
      </c>
      <c r="E820" s="2">
        <v>5.6</v>
      </c>
      <c r="F820" s="2">
        <v>100.07</v>
      </c>
      <c r="G820" t="s">
        <v>1074</v>
      </c>
      <c r="H820" t="s">
        <v>14</v>
      </c>
      <c r="I820" t="s">
        <v>14</v>
      </c>
    </row>
    <row r="821" spans="1:9">
      <c r="A821" t="s">
        <v>1089</v>
      </c>
      <c r="B821" t="s">
        <v>1073</v>
      </c>
      <c r="C821" t="s">
        <v>612</v>
      </c>
      <c r="D821" s="1">
        <v>17.87</v>
      </c>
      <c r="E821" s="2">
        <v>4.6</v>
      </c>
      <c r="F821" s="2">
        <v>82.2</v>
      </c>
      <c r="G821" t="s">
        <v>1074</v>
      </c>
      <c r="H821" t="s">
        <v>14</v>
      </c>
      <c r="I821" t="s">
        <v>14</v>
      </c>
    </row>
    <row r="822" spans="1:9">
      <c r="A822" t="s">
        <v>1090</v>
      </c>
      <c r="B822" t="s">
        <v>1073</v>
      </c>
      <c r="C822" t="s">
        <v>629</v>
      </c>
      <c r="D822" s="1">
        <v>17.85</v>
      </c>
      <c r="E822" s="2">
        <v>4.2</v>
      </c>
      <c r="F822" s="2">
        <v>74.97</v>
      </c>
      <c r="G822" t="s">
        <v>1074</v>
      </c>
      <c r="H822" t="s">
        <v>14</v>
      </c>
      <c r="I822" t="s">
        <v>14</v>
      </c>
    </row>
    <row r="823" spans="1:9">
      <c r="A823" t="s">
        <v>1091</v>
      </c>
      <c r="B823" t="s">
        <v>1073</v>
      </c>
      <c r="C823" t="s">
        <v>522</v>
      </c>
      <c r="D823" s="1">
        <v>17.96</v>
      </c>
      <c r="E823" s="2">
        <v>3.85</v>
      </c>
      <c r="F823" s="2">
        <v>69.15</v>
      </c>
      <c r="G823" t="s">
        <v>1074</v>
      </c>
      <c r="H823" t="s">
        <v>14</v>
      </c>
      <c r="I823" t="s">
        <v>14</v>
      </c>
    </row>
    <row r="824" spans="1:9">
      <c r="A824" t="s">
        <v>1092</v>
      </c>
      <c r="B824" t="s">
        <v>1073</v>
      </c>
      <c r="C824" t="s">
        <v>673</v>
      </c>
      <c r="D824" s="1">
        <v>17.85</v>
      </c>
      <c r="E824" s="2">
        <v>4.6</v>
      </c>
      <c r="F824" s="2">
        <v>82.11</v>
      </c>
      <c r="G824" t="s">
        <v>1074</v>
      </c>
      <c r="H824" t="s">
        <v>14</v>
      </c>
      <c r="I824" t="s">
        <v>14</v>
      </c>
    </row>
    <row r="825" spans="1:9">
      <c r="A825" t="s">
        <v>1093</v>
      </c>
      <c r="B825" t="s">
        <v>1073</v>
      </c>
      <c r="C825" t="s">
        <v>634</v>
      </c>
      <c r="D825" s="1">
        <v>17.89</v>
      </c>
      <c r="E825" s="2">
        <v>3.85</v>
      </c>
      <c r="F825" s="2">
        <v>68.88</v>
      </c>
      <c r="G825" t="s">
        <v>1074</v>
      </c>
      <c r="H825" t="s">
        <v>14</v>
      </c>
      <c r="I825" t="s">
        <v>14</v>
      </c>
    </row>
    <row r="826" spans="1:9">
      <c r="A826" t="s">
        <v>1094</v>
      </c>
      <c r="B826" t="s">
        <v>1073</v>
      </c>
      <c r="C826" t="s">
        <v>673</v>
      </c>
      <c r="D826" s="1">
        <v>17.89</v>
      </c>
      <c r="E826" s="2">
        <v>4.6</v>
      </c>
      <c r="F826" s="2">
        <v>82.29</v>
      </c>
      <c r="G826" t="s">
        <v>1074</v>
      </c>
      <c r="H826" t="s">
        <v>14</v>
      </c>
      <c r="I826" t="s">
        <v>14</v>
      </c>
    </row>
    <row r="827" spans="1:9">
      <c r="A827" t="s">
        <v>1095</v>
      </c>
      <c r="B827" t="s">
        <v>1073</v>
      </c>
      <c r="C827" t="s">
        <v>679</v>
      </c>
      <c r="D827" s="1">
        <v>17.85</v>
      </c>
      <c r="E827" s="2">
        <v>4.6</v>
      </c>
      <c r="F827" s="2">
        <v>82.11</v>
      </c>
      <c r="G827" t="s">
        <v>1074</v>
      </c>
      <c r="H827" t="s">
        <v>14</v>
      </c>
      <c r="I827" t="s">
        <v>14</v>
      </c>
    </row>
    <row r="828" spans="1:9">
      <c r="A828" t="s">
        <v>1096</v>
      </c>
      <c r="B828" t="s">
        <v>1073</v>
      </c>
      <c r="C828" t="s">
        <v>522</v>
      </c>
      <c r="D828" s="1">
        <v>17.91</v>
      </c>
      <c r="E828" s="2">
        <v>3.85</v>
      </c>
      <c r="F828" s="2">
        <v>68.95</v>
      </c>
      <c r="G828" t="s">
        <v>1074</v>
      </c>
      <c r="H828" t="s">
        <v>14</v>
      </c>
      <c r="I828" t="s">
        <v>14</v>
      </c>
    </row>
    <row r="829" spans="1:9">
      <c r="A829" t="s">
        <v>1097</v>
      </c>
      <c r="B829" t="s">
        <v>1073</v>
      </c>
      <c r="C829" t="s">
        <v>1098</v>
      </c>
      <c r="D829" s="1">
        <v>17.93</v>
      </c>
      <c r="E829" s="2">
        <v>3.85</v>
      </c>
      <c r="F829" s="2">
        <v>69.03</v>
      </c>
      <c r="G829" t="s">
        <v>1074</v>
      </c>
      <c r="H829" t="s">
        <v>14</v>
      </c>
      <c r="I829" t="s">
        <v>14</v>
      </c>
    </row>
    <row r="830" spans="1:9">
      <c r="A830" t="s">
        <v>1099</v>
      </c>
      <c r="B830" t="s">
        <v>1073</v>
      </c>
      <c r="C830" t="s">
        <v>612</v>
      </c>
      <c r="D830" s="1">
        <v>17.87</v>
      </c>
      <c r="E830" s="2">
        <v>4.6</v>
      </c>
      <c r="F830" s="2">
        <v>82.2</v>
      </c>
      <c r="G830" t="s">
        <v>1074</v>
      </c>
      <c r="H830" t="s">
        <v>14</v>
      </c>
      <c r="I830" t="s">
        <v>14</v>
      </c>
    </row>
    <row r="831" spans="1:9">
      <c r="A831" t="s">
        <v>1100</v>
      </c>
      <c r="B831" t="s">
        <v>1073</v>
      </c>
      <c r="C831" t="s">
        <v>617</v>
      </c>
      <c r="D831" s="1">
        <v>17.91</v>
      </c>
      <c r="E831" s="2">
        <v>3.85</v>
      </c>
      <c r="F831" s="2">
        <v>68.95</v>
      </c>
      <c r="G831" t="s">
        <v>1074</v>
      </c>
      <c r="H831" t="s">
        <v>14</v>
      </c>
      <c r="I831" t="s">
        <v>14</v>
      </c>
    </row>
    <row r="832" spans="1:9">
      <c r="A832" t="s">
        <v>1101</v>
      </c>
      <c r="B832" t="s">
        <v>1073</v>
      </c>
      <c r="C832" t="s">
        <v>399</v>
      </c>
      <c r="D832" s="1">
        <v>17.92</v>
      </c>
      <c r="E832" s="2">
        <v>4.6</v>
      </c>
      <c r="F832" s="2">
        <v>82.43</v>
      </c>
      <c r="G832" t="s">
        <v>1074</v>
      </c>
      <c r="H832" t="s">
        <v>14</v>
      </c>
      <c r="I832" t="s">
        <v>14</v>
      </c>
    </row>
    <row r="833" spans="1:9">
      <c r="A833" t="s">
        <v>1102</v>
      </c>
      <c r="B833" t="s">
        <v>1073</v>
      </c>
      <c r="C833" t="s">
        <v>634</v>
      </c>
      <c r="D833" s="1">
        <v>17.89</v>
      </c>
      <c r="E833" s="2">
        <v>3.85</v>
      </c>
      <c r="F833" s="2">
        <v>68.88</v>
      </c>
      <c r="G833" t="s">
        <v>1074</v>
      </c>
      <c r="H833" t="s">
        <v>14</v>
      </c>
      <c r="I833" t="s">
        <v>14</v>
      </c>
    </row>
    <row r="834" spans="1:9">
      <c r="A834" t="s">
        <v>1103</v>
      </c>
      <c r="B834" t="s">
        <v>1073</v>
      </c>
      <c r="C834" t="s">
        <v>473</v>
      </c>
      <c r="D834" s="1">
        <v>18.01</v>
      </c>
      <c r="E834" s="2">
        <v>3.85</v>
      </c>
      <c r="F834" s="2">
        <v>69.34</v>
      </c>
      <c r="G834" t="s">
        <v>1074</v>
      </c>
      <c r="H834" t="s">
        <v>14</v>
      </c>
      <c r="I834" t="s">
        <v>14</v>
      </c>
    </row>
    <row r="835" spans="1:9">
      <c r="A835" t="s">
        <v>1104</v>
      </c>
      <c r="B835" t="s">
        <v>1073</v>
      </c>
      <c r="C835" t="s">
        <v>522</v>
      </c>
      <c r="D835" s="1">
        <v>17.88</v>
      </c>
      <c r="E835" s="2">
        <v>3.85</v>
      </c>
      <c r="F835" s="2">
        <v>68.84</v>
      </c>
      <c r="G835" t="s">
        <v>1074</v>
      </c>
      <c r="H835" t="s">
        <v>14</v>
      </c>
      <c r="I835" t="s">
        <v>14</v>
      </c>
    </row>
    <row r="836" spans="1:9">
      <c r="A836" t="s">
        <v>1105</v>
      </c>
      <c r="B836" t="s">
        <v>1073</v>
      </c>
      <c r="C836" t="s">
        <v>396</v>
      </c>
      <c r="D836" s="1">
        <v>17.88</v>
      </c>
      <c r="E836" s="2">
        <v>5.1</v>
      </c>
      <c r="F836" s="2">
        <v>91.19</v>
      </c>
      <c r="G836" t="s">
        <v>1074</v>
      </c>
      <c r="H836" t="s">
        <v>14</v>
      </c>
      <c r="I836" t="s">
        <v>14</v>
      </c>
    </row>
    <row r="837" spans="1:9">
      <c r="A837" t="s">
        <v>1106</v>
      </c>
      <c r="B837" t="s">
        <v>1073</v>
      </c>
      <c r="C837" t="s">
        <v>679</v>
      </c>
      <c r="D837" s="1">
        <v>17.98</v>
      </c>
      <c r="E837" s="2">
        <v>4.6</v>
      </c>
      <c r="F837" s="2">
        <v>82.71</v>
      </c>
      <c r="G837" t="s">
        <v>1074</v>
      </c>
      <c r="H837" t="s">
        <v>14</v>
      </c>
      <c r="I837" t="s">
        <v>14</v>
      </c>
    </row>
    <row r="838" spans="1:9">
      <c r="A838" t="s">
        <v>1107</v>
      </c>
      <c r="B838" t="s">
        <v>1073</v>
      </c>
      <c r="C838" t="s">
        <v>399</v>
      </c>
      <c r="D838" s="1">
        <v>17.89</v>
      </c>
      <c r="E838" s="2">
        <v>4.6</v>
      </c>
      <c r="F838" s="2">
        <v>82.29</v>
      </c>
      <c r="G838" t="s">
        <v>1074</v>
      </c>
      <c r="H838" t="s">
        <v>14</v>
      </c>
      <c r="I838" t="s">
        <v>14</v>
      </c>
    </row>
    <row r="839" spans="1:9">
      <c r="A839" t="s">
        <v>1108</v>
      </c>
      <c r="B839" t="s">
        <v>1073</v>
      </c>
      <c r="C839" t="s">
        <v>634</v>
      </c>
      <c r="D839" s="1">
        <v>17.9</v>
      </c>
      <c r="E839" s="2">
        <v>3.85</v>
      </c>
      <c r="F839" s="2">
        <v>68.91</v>
      </c>
      <c r="G839" t="s">
        <v>1074</v>
      </c>
      <c r="H839" t="s">
        <v>14</v>
      </c>
      <c r="I839" t="s">
        <v>14</v>
      </c>
    </row>
    <row r="840" spans="1:9">
      <c r="A840" t="s">
        <v>1109</v>
      </c>
      <c r="B840" t="s">
        <v>1073</v>
      </c>
      <c r="C840" t="s">
        <v>686</v>
      </c>
      <c r="D840" s="1">
        <v>17.88</v>
      </c>
      <c r="E840" s="2">
        <v>5.6</v>
      </c>
      <c r="F840" s="2">
        <v>100.13</v>
      </c>
      <c r="G840" t="s">
        <v>1074</v>
      </c>
      <c r="H840" t="s">
        <v>14</v>
      </c>
      <c r="I840" t="s">
        <v>14</v>
      </c>
    </row>
    <row r="841" spans="1:9">
      <c r="A841" t="s">
        <v>1110</v>
      </c>
      <c r="B841" t="s">
        <v>1073</v>
      </c>
      <c r="C841" t="s">
        <v>634</v>
      </c>
      <c r="D841" s="1">
        <v>17.86</v>
      </c>
      <c r="E841" s="2">
        <v>3.85</v>
      </c>
      <c r="F841" s="2">
        <v>68.76</v>
      </c>
      <c r="G841" t="s">
        <v>1074</v>
      </c>
      <c r="H841" t="s">
        <v>14</v>
      </c>
      <c r="I841" t="s">
        <v>14</v>
      </c>
    </row>
    <row r="842" spans="1:9">
      <c r="A842" t="s">
        <v>1111</v>
      </c>
      <c r="B842" t="s">
        <v>1073</v>
      </c>
      <c r="C842" t="s">
        <v>785</v>
      </c>
      <c r="D842" s="1">
        <v>17.93</v>
      </c>
      <c r="E842" s="2">
        <v>5.35</v>
      </c>
      <c r="F842" s="2">
        <v>95.93</v>
      </c>
      <c r="G842" t="s">
        <v>1074</v>
      </c>
      <c r="H842" t="s">
        <v>14</v>
      </c>
      <c r="I842" t="s">
        <v>14</v>
      </c>
    </row>
    <row r="843" spans="1:9">
      <c r="A843" t="s">
        <v>1112</v>
      </c>
      <c r="B843" t="s">
        <v>1073</v>
      </c>
      <c r="C843" t="s">
        <v>1113</v>
      </c>
      <c r="D843" s="1">
        <v>17.88</v>
      </c>
      <c r="E843" s="2">
        <v>3.15</v>
      </c>
      <c r="F843" s="2">
        <v>56.32</v>
      </c>
      <c r="G843" t="s">
        <v>1074</v>
      </c>
      <c r="H843" t="s">
        <v>14</v>
      </c>
      <c r="I843" t="s">
        <v>14</v>
      </c>
    </row>
    <row r="844" spans="1:9">
      <c r="A844" t="s">
        <v>1114</v>
      </c>
      <c r="B844" t="s">
        <v>1073</v>
      </c>
      <c r="C844" t="s">
        <v>399</v>
      </c>
      <c r="D844" s="1">
        <v>17.83</v>
      </c>
      <c r="E844" s="2">
        <v>4.6</v>
      </c>
      <c r="F844" s="2">
        <v>82.02</v>
      </c>
      <c r="G844" t="s">
        <v>1074</v>
      </c>
      <c r="H844" t="s">
        <v>14</v>
      </c>
      <c r="I844" t="s">
        <v>14</v>
      </c>
    </row>
    <row r="845" spans="1:9">
      <c r="A845" t="s">
        <v>1115</v>
      </c>
      <c r="B845" t="s">
        <v>1116</v>
      </c>
      <c r="C845" t="s">
        <v>478</v>
      </c>
      <c r="D845" s="1">
        <v>19.29</v>
      </c>
      <c r="E845" s="2">
        <v>4.6</v>
      </c>
      <c r="F845" s="2">
        <v>88.73</v>
      </c>
      <c r="G845" t="s">
        <v>1117</v>
      </c>
      <c r="H845" t="s">
        <v>14</v>
      </c>
      <c r="I845" t="s">
        <v>14</v>
      </c>
    </row>
    <row r="846" spans="1:9">
      <c r="A846" t="s">
        <v>1118</v>
      </c>
      <c r="B846" t="s">
        <v>1116</v>
      </c>
      <c r="C846" t="s">
        <v>522</v>
      </c>
      <c r="D846" s="1">
        <v>19.64</v>
      </c>
      <c r="E846" s="2">
        <v>3.85</v>
      </c>
      <c r="F846" s="2">
        <v>75.61</v>
      </c>
      <c r="G846" t="s">
        <v>1117</v>
      </c>
      <c r="H846" t="s">
        <v>14</v>
      </c>
      <c r="I846" t="s">
        <v>14</v>
      </c>
    </row>
    <row r="847" spans="1:9">
      <c r="A847" t="s">
        <v>1119</v>
      </c>
      <c r="B847" t="s">
        <v>1116</v>
      </c>
      <c r="C847" t="s">
        <v>483</v>
      </c>
      <c r="D847" s="1">
        <v>19.51</v>
      </c>
      <c r="E847" s="2">
        <v>4.05</v>
      </c>
      <c r="F847" s="2">
        <v>79.02</v>
      </c>
      <c r="G847" t="s">
        <v>1117</v>
      </c>
      <c r="H847" t="s">
        <v>14</v>
      </c>
      <c r="I847" t="s">
        <v>14</v>
      </c>
    </row>
    <row r="848" spans="1:9">
      <c r="A848" t="s">
        <v>1120</v>
      </c>
      <c r="B848" t="s">
        <v>1116</v>
      </c>
      <c r="C848" t="s">
        <v>634</v>
      </c>
      <c r="D848" s="1">
        <v>19.42</v>
      </c>
      <c r="E848" s="2">
        <v>3.85</v>
      </c>
      <c r="F848" s="2">
        <v>74.77</v>
      </c>
      <c r="G848" t="s">
        <v>1117</v>
      </c>
      <c r="H848" t="s">
        <v>14</v>
      </c>
      <c r="I848" t="s">
        <v>14</v>
      </c>
    </row>
    <row r="849" spans="1:9">
      <c r="A849" t="s">
        <v>1121</v>
      </c>
      <c r="B849" t="s">
        <v>1116</v>
      </c>
      <c r="C849" t="s">
        <v>399</v>
      </c>
      <c r="D849" s="1">
        <v>19.28</v>
      </c>
      <c r="E849" s="2">
        <v>4.6</v>
      </c>
      <c r="F849" s="2">
        <v>88.69</v>
      </c>
      <c r="G849" t="s">
        <v>1117</v>
      </c>
      <c r="H849" t="s">
        <v>14</v>
      </c>
      <c r="I849" t="s">
        <v>14</v>
      </c>
    </row>
    <row r="850" spans="1:9">
      <c r="A850" t="s">
        <v>1122</v>
      </c>
      <c r="B850" t="s">
        <v>1116</v>
      </c>
      <c r="C850" t="s">
        <v>399</v>
      </c>
      <c r="D850" s="1">
        <v>19.41</v>
      </c>
      <c r="E850" s="2">
        <v>4.6</v>
      </c>
      <c r="F850" s="2">
        <v>89.29</v>
      </c>
      <c r="G850" t="s">
        <v>1117</v>
      </c>
      <c r="H850" t="s">
        <v>14</v>
      </c>
      <c r="I850" t="s">
        <v>14</v>
      </c>
    </row>
    <row r="851" spans="1:9">
      <c r="A851" t="s">
        <v>1123</v>
      </c>
      <c r="B851" t="s">
        <v>1116</v>
      </c>
      <c r="C851" t="s">
        <v>679</v>
      </c>
      <c r="D851" s="1">
        <v>19.21</v>
      </c>
      <c r="E851" s="2">
        <v>4.6</v>
      </c>
      <c r="F851" s="2">
        <v>88.37</v>
      </c>
      <c r="G851" t="s">
        <v>1117</v>
      </c>
      <c r="H851" t="s">
        <v>14</v>
      </c>
      <c r="I851" t="s">
        <v>14</v>
      </c>
    </row>
    <row r="852" spans="1:9">
      <c r="A852" t="s">
        <v>1124</v>
      </c>
      <c r="B852" t="s">
        <v>1125</v>
      </c>
      <c r="C852" t="s">
        <v>1126</v>
      </c>
      <c r="D852" s="1">
        <v>22.16</v>
      </c>
      <c r="E852" s="2">
        <v>5.1</v>
      </c>
      <c r="F852" s="2">
        <v>113.02</v>
      </c>
      <c r="G852" t="s">
        <v>1127</v>
      </c>
      <c r="H852" t="s">
        <v>14</v>
      </c>
      <c r="I852" t="s">
        <v>14</v>
      </c>
    </row>
    <row r="853" spans="1:9">
      <c r="A853" t="s">
        <v>1128</v>
      </c>
      <c r="B853" t="s">
        <v>1125</v>
      </c>
      <c r="C853" t="s">
        <v>287</v>
      </c>
      <c r="D853" s="1">
        <v>22.58</v>
      </c>
      <c r="E853" s="2">
        <v>3.85</v>
      </c>
      <c r="F853" s="2">
        <v>86.93</v>
      </c>
      <c r="G853" t="s">
        <v>1127</v>
      </c>
      <c r="H853" t="s">
        <v>14</v>
      </c>
      <c r="I853" t="s">
        <v>14</v>
      </c>
    </row>
    <row r="854" spans="1:9">
      <c r="A854" t="s">
        <v>1129</v>
      </c>
      <c r="B854" t="s">
        <v>1125</v>
      </c>
      <c r="C854" t="s">
        <v>287</v>
      </c>
      <c r="D854" s="1">
        <v>22.47</v>
      </c>
      <c r="E854" s="2">
        <v>3.85</v>
      </c>
      <c r="F854" s="2">
        <v>86.51</v>
      </c>
      <c r="G854" t="s">
        <v>1127</v>
      </c>
      <c r="H854" t="s">
        <v>14</v>
      </c>
      <c r="I854" t="s">
        <v>14</v>
      </c>
    </row>
    <row r="855" spans="1:9">
      <c r="A855" t="s">
        <v>1130</v>
      </c>
      <c r="B855" t="s">
        <v>1125</v>
      </c>
      <c r="C855" t="s">
        <v>1131</v>
      </c>
      <c r="D855" s="1">
        <v>22.9</v>
      </c>
      <c r="E855" s="2">
        <v>4.3</v>
      </c>
      <c r="F855" s="2">
        <v>98.47</v>
      </c>
      <c r="G855" t="s">
        <v>1127</v>
      </c>
      <c r="H855" t="s">
        <v>14</v>
      </c>
      <c r="I855" t="s">
        <v>14</v>
      </c>
    </row>
    <row r="856" spans="1:9">
      <c r="A856" t="s">
        <v>1132</v>
      </c>
      <c r="B856" t="s">
        <v>1125</v>
      </c>
      <c r="C856" t="s">
        <v>197</v>
      </c>
      <c r="D856" s="1">
        <v>22.94</v>
      </c>
      <c r="E856" s="2">
        <v>3.55</v>
      </c>
      <c r="F856" s="2">
        <v>81.44</v>
      </c>
      <c r="G856" t="s">
        <v>1127</v>
      </c>
      <c r="H856" t="s">
        <v>14</v>
      </c>
      <c r="I856" t="s">
        <v>14</v>
      </c>
    </row>
    <row r="857" spans="1:9">
      <c r="A857" t="s">
        <v>1133</v>
      </c>
      <c r="B857" t="s">
        <v>1125</v>
      </c>
      <c r="C857" t="s">
        <v>1134</v>
      </c>
      <c r="D857" s="1">
        <v>22.74</v>
      </c>
      <c r="E857" s="2">
        <v>4.6</v>
      </c>
      <c r="F857" s="2">
        <v>104.6</v>
      </c>
      <c r="G857" t="s">
        <v>1127</v>
      </c>
      <c r="H857" t="s">
        <v>14</v>
      </c>
      <c r="I857" t="s">
        <v>14</v>
      </c>
    </row>
    <row r="858" spans="1:9">
      <c r="A858" t="s">
        <v>1135</v>
      </c>
      <c r="B858" t="s">
        <v>1125</v>
      </c>
      <c r="C858" t="s">
        <v>210</v>
      </c>
      <c r="D858" s="1">
        <v>22.73</v>
      </c>
      <c r="E858" s="2">
        <v>3.25</v>
      </c>
      <c r="F858" s="2">
        <v>73.87</v>
      </c>
      <c r="G858" t="s">
        <v>1127</v>
      </c>
      <c r="H858" t="s">
        <v>14</v>
      </c>
      <c r="I858" t="s">
        <v>14</v>
      </c>
    </row>
    <row r="859" spans="1:9">
      <c r="A859" t="s">
        <v>1136</v>
      </c>
      <c r="B859" t="s">
        <v>1125</v>
      </c>
      <c r="C859" t="s">
        <v>190</v>
      </c>
      <c r="D859" s="1">
        <v>22.74</v>
      </c>
      <c r="E859" s="2">
        <v>4.05</v>
      </c>
      <c r="F859" s="2">
        <v>92.1</v>
      </c>
      <c r="G859" t="s">
        <v>1127</v>
      </c>
      <c r="H859" t="s">
        <v>14</v>
      </c>
      <c r="I859" t="s">
        <v>14</v>
      </c>
    </row>
    <row r="860" spans="1:9">
      <c r="A860" t="s">
        <v>1137</v>
      </c>
      <c r="B860" t="s">
        <v>1125</v>
      </c>
      <c r="C860" t="s">
        <v>190</v>
      </c>
      <c r="D860" s="1">
        <v>22.81</v>
      </c>
      <c r="E860" s="2">
        <v>4.05</v>
      </c>
      <c r="F860" s="2">
        <v>92.38</v>
      </c>
      <c r="G860" t="s">
        <v>1127</v>
      </c>
      <c r="H860" t="s">
        <v>14</v>
      </c>
      <c r="I860" t="s">
        <v>14</v>
      </c>
    </row>
    <row r="861" spans="1:9">
      <c r="A861" t="s">
        <v>1138</v>
      </c>
      <c r="B861" t="s">
        <v>1125</v>
      </c>
      <c r="C861" t="s">
        <v>177</v>
      </c>
      <c r="D861" s="1">
        <v>22.78</v>
      </c>
      <c r="E861" s="2">
        <v>4.2</v>
      </c>
      <c r="F861" s="2">
        <v>95.68</v>
      </c>
      <c r="G861" t="s">
        <v>1127</v>
      </c>
      <c r="H861" t="s">
        <v>14</v>
      </c>
      <c r="I861" t="s">
        <v>14</v>
      </c>
    </row>
    <row r="862" spans="1:9">
      <c r="A862" t="s">
        <v>1139</v>
      </c>
      <c r="B862" t="s">
        <v>1125</v>
      </c>
      <c r="C862" t="s">
        <v>181</v>
      </c>
      <c r="D862" s="1">
        <v>22.8</v>
      </c>
      <c r="E862" s="2">
        <v>4.6</v>
      </c>
      <c r="F862" s="2">
        <v>104.88</v>
      </c>
      <c r="G862" t="s">
        <v>1127</v>
      </c>
      <c r="H862" t="s">
        <v>14</v>
      </c>
      <c r="I862" t="s">
        <v>14</v>
      </c>
    </row>
    <row r="863" spans="1:9">
      <c r="A863" t="s">
        <v>1140</v>
      </c>
      <c r="B863" t="s">
        <v>1125</v>
      </c>
      <c r="C863" t="s">
        <v>174</v>
      </c>
      <c r="D863" s="1">
        <v>22.81</v>
      </c>
      <c r="E863" s="2">
        <v>4.05</v>
      </c>
      <c r="F863" s="2">
        <v>92.38</v>
      </c>
      <c r="G863" t="s">
        <v>1127</v>
      </c>
      <c r="H863" t="s">
        <v>14</v>
      </c>
      <c r="I863" t="s">
        <v>14</v>
      </c>
    </row>
    <row r="864" spans="1:9">
      <c r="A864" t="s">
        <v>1141</v>
      </c>
      <c r="B864" t="s">
        <v>1125</v>
      </c>
      <c r="C864" t="s">
        <v>190</v>
      </c>
      <c r="D864" s="1">
        <v>22.33</v>
      </c>
      <c r="E864" s="2">
        <v>4.05</v>
      </c>
      <c r="F864" s="2">
        <v>90.44</v>
      </c>
      <c r="G864" t="s">
        <v>1127</v>
      </c>
      <c r="H864" t="s">
        <v>14</v>
      </c>
      <c r="I864" t="s">
        <v>14</v>
      </c>
    </row>
    <row r="865" spans="1:9">
      <c r="A865" t="s">
        <v>1142</v>
      </c>
      <c r="B865" t="s">
        <v>1125</v>
      </c>
      <c r="C865" t="s">
        <v>181</v>
      </c>
      <c r="D865" s="1">
        <v>22.89</v>
      </c>
      <c r="E865" s="2">
        <v>4.6</v>
      </c>
      <c r="F865" s="2">
        <v>105.29</v>
      </c>
      <c r="G865" t="s">
        <v>1127</v>
      </c>
      <c r="H865" t="s">
        <v>14</v>
      </c>
      <c r="I865" t="s">
        <v>14</v>
      </c>
    </row>
    <row r="866" spans="1:9">
      <c r="A866" t="s">
        <v>1143</v>
      </c>
      <c r="B866" t="s">
        <v>1125</v>
      </c>
      <c r="C866" t="s">
        <v>210</v>
      </c>
      <c r="D866" s="1">
        <v>22.83</v>
      </c>
      <c r="E866" s="2">
        <v>3.25</v>
      </c>
      <c r="F866" s="2">
        <v>74.2</v>
      </c>
      <c r="G866" t="s">
        <v>1127</v>
      </c>
      <c r="H866" t="s">
        <v>14</v>
      </c>
      <c r="I866" t="s">
        <v>14</v>
      </c>
    </row>
    <row r="867" spans="1:9">
      <c r="A867" t="s">
        <v>1144</v>
      </c>
      <c r="B867" t="s">
        <v>1125</v>
      </c>
      <c r="C867" t="s">
        <v>195</v>
      </c>
      <c r="D867" s="1">
        <v>22.6</v>
      </c>
      <c r="E867" s="2">
        <v>5.6</v>
      </c>
      <c r="F867" s="2">
        <v>126.56</v>
      </c>
      <c r="G867" t="s">
        <v>1127</v>
      </c>
      <c r="H867" t="s">
        <v>14</v>
      </c>
      <c r="I867" t="s">
        <v>14</v>
      </c>
    </row>
    <row r="868" spans="1:9">
      <c r="A868" t="s">
        <v>1145</v>
      </c>
      <c r="B868" t="s">
        <v>1125</v>
      </c>
      <c r="C868" t="s">
        <v>190</v>
      </c>
      <c r="D868" s="1">
        <v>22.45</v>
      </c>
      <c r="E868" s="2">
        <v>4.05</v>
      </c>
      <c r="F868" s="2">
        <v>90.92</v>
      </c>
      <c r="G868" t="s">
        <v>1127</v>
      </c>
      <c r="H868" t="s">
        <v>14</v>
      </c>
      <c r="I868" t="s">
        <v>14</v>
      </c>
    </row>
    <row r="869" spans="1:9">
      <c r="A869" t="s">
        <v>1146</v>
      </c>
      <c r="B869" t="s">
        <v>1125</v>
      </c>
      <c r="C869" t="s">
        <v>197</v>
      </c>
      <c r="D869" s="1">
        <v>22.5</v>
      </c>
      <c r="E869" s="2">
        <v>3.55</v>
      </c>
      <c r="F869" s="2">
        <v>79.88</v>
      </c>
      <c r="G869" t="s">
        <v>1127</v>
      </c>
      <c r="H869" t="s">
        <v>14</v>
      </c>
      <c r="I869" t="s">
        <v>14</v>
      </c>
    </row>
    <row r="870" spans="1:9">
      <c r="A870" t="s">
        <v>1147</v>
      </c>
      <c r="B870" t="s">
        <v>1125</v>
      </c>
      <c r="C870" t="s">
        <v>181</v>
      </c>
      <c r="D870" s="1">
        <v>22.81</v>
      </c>
      <c r="E870" s="2">
        <v>4.6</v>
      </c>
      <c r="F870" s="2">
        <v>104.93</v>
      </c>
      <c r="G870" t="s">
        <v>1127</v>
      </c>
      <c r="H870" t="s">
        <v>14</v>
      </c>
      <c r="I870" t="s">
        <v>14</v>
      </c>
    </row>
    <row r="871" spans="1:9">
      <c r="A871" t="s">
        <v>1148</v>
      </c>
      <c r="B871" t="s">
        <v>1125</v>
      </c>
      <c r="C871" t="s">
        <v>181</v>
      </c>
      <c r="D871" s="1">
        <v>22.64</v>
      </c>
      <c r="E871" s="2">
        <v>4.6</v>
      </c>
      <c r="F871" s="2">
        <v>104.14</v>
      </c>
      <c r="G871" t="s">
        <v>1127</v>
      </c>
      <c r="H871" t="s">
        <v>14</v>
      </c>
      <c r="I871" t="s">
        <v>14</v>
      </c>
    </row>
    <row r="872" spans="1:9">
      <c r="A872" t="s">
        <v>1149</v>
      </c>
      <c r="B872" t="s">
        <v>1125</v>
      </c>
      <c r="C872" t="s">
        <v>174</v>
      </c>
      <c r="D872" s="1">
        <v>22.34</v>
      </c>
      <c r="E872" s="2">
        <v>4.05</v>
      </c>
      <c r="F872" s="2">
        <v>90.48</v>
      </c>
      <c r="G872" t="s">
        <v>1127</v>
      </c>
      <c r="H872" t="s">
        <v>14</v>
      </c>
      <c r="I872" t="s">
        <v>14</v>
      </c>
    </row>
    <row r="873" spans="1:9">
      <c r="A873" t="s">
        <v>1150</v>
      </c>
      <c r="B873" t="s">
        <v>1125</v>
      </c>
      <c r="C873" t="s">
        <v>181</v>
      </c>
      <c r="D873" s="1">
        <v>22.76</v>
      </c>
      <c r="E873" s="2">
        <v>4.6</v>
      </c>
      <c r="F873" s="2">
        <v>104.7</v>
      </c>
      <c r="G873" t="s">
        <v>1127</v>
      </c>
      <c r="H873" t="s">
        <v>14</v>
      </c>
      <c r="I873" t="s">
        <v>14</v>
      </c>
    </row>
    <row r="874" spans="1:9">
      <c r="A874" t="s">
        <v>1151</v>
      </c>
      <c r="B874" t="s">
        <v>1125</v>
      </c>
      <c r="C874" t="s">
        <v>1152</v>
      </c>
      <c r="D874" s="1">
        <v>22.34</v>
      </c>
      <c r="E874" s="2">
        <v>5.1</v>
      </c>
      <c r="F874" s="2">
        <v>113.93</v>
      </c>
      <c r="G874" t="s">
        <v>1127</v>
      </c>
      <c r="H874" t="s">
        <v>14</v>
      </c>
      <c r="I874" t="s">
        <v>14</v>
      </c>
    </row>
    <row r="875" spans="1:9">
      <c r="A875" t="s">
        <v>1153</v>
      </c>
      <c r="B875" t="s">
        <v>1125</v>
      </c>
      <c r="C875" t="s">
        <v>205</v>
      </c>
      <c r="D875" s="1">
        <v>22.9</v>
      </c>
      <c r="E875" s="2">
        <v>3</v>
      </c>
      <c r="F875" s="2">
        <v>68.7</v>
      </c>
      <c r="G875" t="s">
        <v>1127</v>
      </c>
      <c r="H875" t="s">
        <v>14</v>
      </c>
      <c r="I875" t="s">
        <v>14</v>
      </c>
    </row>
    <row r="876" spans="1:9">
      <c r="A876" t="s">
        <v>1154</v>
      </c>
      <c r="B876" t="s">
        <v>1125</v>
      </c>
      <c r="C876" t="s">
        <v>210</v>
      </c>
      <c r="D876" s="1">
        <v>22.76</v>
      </c>
      <c r="E876" s="2">
        <v>3.25</v>
      </c>
      <c r="F876" s="2">
        <v>73.97</v>
      </c>
      <c r="G876" t="s">
        <v>1127</v>
      </c>
      <c r="H876" t="s">
        <v>14</v>
      </c>
      <c r="I876" t="s">
        <v>14</v>
      </c>
    </row>
    <row r="877" spans="1:9">
      <c r="A877" t="s">
        <v>1155</v>
      </c>
      <c r="B877" t="s">
        <v>1125</v>
      </c>
      <c r="C877" t="s">
        <v>197</v>
      </c>
      <c r="D877" s="1">
        <v>22.94</v>
      </c>
      <c r="E877" s="2">
        <v>3.55</v>
      </c>
      <c r="F877" s="2">
        <v>81.44</v>
      </c>
      <c r="G877" t="s">
        <v>1127</v>
      </c>
      <c r="H877" t="s">
        <v>14</v>
      </c>
      <c r="I877" t="s">
        <v>14</v>
      </c>
    </row>
    <row r="878" spans="1:9">
      <c r="A878" t="s">
        <v>1156</v>
      </c>
      <c r="B878" t="s">
        <v>1125</v>
      </c>
      <c r="C878" t="s">
        <v>181</v>
      </c>
      <c r="D878" s="1">
        <v>22.86</v>
      </c>
      <c r="E878" s="2">
        <v>4.6</v>
      </c>
      <c r="F878" s="2">
        <v>105.16</v>
      </c>
      <c r="G878" t="s">
        <v>1127</v>
      </c>
      <c r="H878" t="s">
        <v>14</v>
      </c>
      <c r="I878" t="s">
        <v>14</v>
      </c>
    </row>
    <row r="879" spans="1:9">
      <c r="A879" t="s">
        <v>1157</v>
      </c>
      <c r="B879" t="s">
        <v>1125</v>
      </c>
      <c r="C879" t="s">
        <v>205</v>
      </c>
      <c r="D879" s="1">
        <v>22.8</v>
      </c>
      <c r="E879" s="2">
        <v>3</v>
      </c>
      <c r="F879" s="2">
        <v>68.4</v>
      </c>
      <c r="G879" t="s">
        <v>1127</v>
      </c>
      <c r="H879" t="s">
        <v>14</v>
      </c>
      <c r="I879" t="s">
        <v>14</v>
      </c>
    </row>
    <row r="880" spans="1:9">
      <c r="A880" t="s">
        <v>1158</v>
      </c>
      <c r="B880" t="s">
        <v>1125</v>
      </c>
      <c r="C880" t="s">
        <v>181</v>
      </c>
      <c r="D880" s="1">
        <v>22.88</v>
      </c>
      <c r="E880" s="2">
        <v>4.6</v>
      </c>
      <c r="F880" s="2">
        <v>105.25</v>
      </c>
      <c r="G880" t="s">
        <v>1127</v>
      </c>
      <c r="H880" t="s">
        <v>14</v>
      </c>
      <c r="I880" t="s">
        <v>14</v>
      </c>
    </row>
    <row r="881" spans="1:9">
      <c r="A881" t="s">
        <v>1159</v>
      </c>
      <c r="B881" t="s">
        <v>1125</v>
      </c>
      <c r="C881" t="s">
        <v>197</v>
      </c>
      <c r="D881" s="1">
        <v>22.64</v>
      </c>
      <c r="E881" s="2">
        <v>3.55</v>
      </c>
      <c r="F881" s="2">
        <v>80.37</v>
      </c>
      <c r="G881" t="s">
        <v>1127</v>
      </c>
      <c r="H881" t="s">
        <v>14</v>
      </c>
      <c r="I881" t="s">
        <v>14</v>
      </c>
    </row>
    <row r="882" spans="1:9">
      <c r="A882" t="s">
        <v>1160</v>
      </c>
      <c r="B882" t="s">
        <v>1125</v>
      </c>
      <c r="C882" t="s">
        <v>210</v>
      </c>
      <c r="D882" s="1">
        <v>22.58</v>
      </c>
      <c r="E882" s="2">
        <v>3.25</v>
      </c>
      <c r="F882" s="2">
        <v>73.38</v>
      </c>
      <c r="G882" t="s">
        <v>1127</v>
      </c>
      <c r="H882" t="s">
        <v>14</v>
      </c>
      <c r="I882" t="s">
        <v>14</v>
      </c>
    </row>
    <row r="883" spans="1:9">
      <c r="A883" t="s">
        <v>1161</v>
      </c>
      <c r="B883" t="s">
        <v>1125</v>
      </c>
      <c r="C883" t="s">
        <v>210</v>
      </c>
      <c r="D883" s="1">
        <v>22.73</v>
      </c>
      <c r="E883" s="2">
        <v>3.25</v>
      </c>
      <c r="F883" s="2">
        <v>73.87</v>
      </c>
      <c r="G883" t="s">
        <v>1127</v>
      </c>
      <c r="H883" t="s">
        <v>14</v>
      </c>
      <c r="I883" t="s">
        <v>14</v>
      </c>
    </row>
    <row r="884" spans="1:9">
      <c r="A884" t="s">
        <v>1162</v>
      </c>
      <c r="B884" t="s">
        <v>1125</v>
      </c>
      <c r="C884" t="s">
        <v>181</v>
      </c>
      <c r="D884" s="1">
        <v>22.84</v>
      </c>
      <c r="E884" s="2">
        <v>4.6</v>
      </c>
      <c r="F884" s="2">
        <v>105.06</v>
      </c>
      <c r="G884" t="s">
        <v>1127</v>
      </c>
      <c r="H884" t="s">
        <v>14</v>
      </c>
      <c r="I884" t="s">
        <v>14</v>
      </c>
    </row>
    <row r="885" spans="1:9">
      <c r="A885" t="s">
        <v>1163</v>
      </c>
      <c r="B885" t="s">
        <v>1125</v>
      </c>
      <c r="C885" t="s">
        <v>181</v>
      </c>
      <c r="D885" s="1">
        <v>22.91</v>
      </c>
      <c r="E885" s="2">
        <v>4.6</v>
      </c>
      <c r="F885" s="2">
        <v>105.39</v>
      </c>
      <c r="G885" t="s">
        <v>1127</v>
      </c>
      <c r="H885" t="s">
        <v>14</v>
      </c>
      <c r="I885" t="s">
        <v>14</v>
      </c>
    </row>
    <row r="886" spans="1:9">
      <c r="A886" t="s">
        <v>1164</v>
      </c>
      <c r="B886" t="s">
        <v>1125</v>
      </c>
      <c r="C886" t="s">
        <v>197</v>
      </c>
      <c r="D886" s="1">
        <v>22.76</v>
      </c>
      <c r="E886" s="2">
        <v>3.55</v>
      </c>
      <c r="F886" s="2">
        <v>80.8</v>
      </c>
      <c r="G886" t="s">
        <v>1127</v>
      </c>
      <c r="H886" t="s">
        <v>14</v>
      </c>
      <c r="I886" t="s">
        <v>14</v>
      </c>
    </row>
    <row r="887" spans="1:9">
      <c r="A887" t="s">
        <v>1165</v>
      </c>
      <c r="B887" t="s">
        <v>1125</v>
      </c>
      <c r="C887" t="s">
        <v>205</v>
      </c>
      <c r="D887" s="1">
        <v>22.81</v>
      </c>
      <c r="E887" s="2">
        <v>3</v>
      </c>
      <c r="F887" s="2">
        <v>68.43</v>
      </c>
      <c r="G887" t="s">
        <v>1127</v>
      </c>
      <c r="H887" t="s">
        <v>14</v>
      </c>
      <c r="I887" t="s">
        <v>14</v>
      </c>
    </row>
    <row r="888" spans="1:9">
      <c r="A888" t="s">
        <v>1166</v>
      </c>
      <c r="B888" t="s">
        <v>1125</v>
      </c>
      <c r="C888" t="s">
        <v>181</v>
      </c>
      <c r="D888" s="1">
        <v>22.65</v>
      </c>
      <c r="E888" s="2">
        <v>4.6</v>
      </c>
      <c r="F888" s="2">
        <v>104.19</v>
      </c>
      <c r="G888" t="s">
        <v>1127</v>
      </c>
      <c r="H888" t="s">
        <v>14</v>
      </c>
      <c r="I888" t="s">
        <v>14</v>
      </c>
    </row>
    <row r="889" spans="1:9">
      <c r="A889" t="s">
        <v>1167</v>
      </c>
      <c r="B889" t="s">
        <v>1125</v>
      </c>
      <c r="C889" t="s">
        <v>210</v>
      </c>
      <c r="D889" s="1">
        <v>22.65</v>
      </c>
      <c r="E889" s="2">
        <v>3.25</v>
      </c>
      <c r="F889" s="2">
        <v>73.61</v>
      </c>
      <c r="G889" t="s">
        <v>1127</v>
      </c>
      <c r="H889" t="s">
        <v>14</v>
      </c>
      <c r="I889" t="s">
        <v>14</v>
      </c>
    </row>
    <row r="890" spans="1:9">
      <c r="A890" t="s">
        <v>1168</v>
      </c>
      <c r="B890" t="s">
        <v>1125</v>
      </c>
      <c r="C890" t="s">
        <v>1169</v>
      </c>
      <c r="D890" s="1">
        <v>22.68</v>
      </c>
      <c r="E890" s="2">
        <v>7.2</v>
      </c>
      <c r="F890" s="2">
        <v>163.3</v>
      </c>
      <c r="G890" t="s">
        <v>1127</v>
      </c>
      <c r="H890" t="s">
        <v>14</v>
      </c>
      <c r="I890" t="s">
        <v>14</v>
      </c>
    </row>
    <row r="891" spans="1:9">
      <c r="A891" t="s">
        <v>1170</v>
      </c>
      <c r="B891" t="s">
        <v>1125</v>
      </c>
      <c r="C891" t="s">
        <v>205</v>
      </c>
      <c r="D891" s="1">
        <v>22.43</v>
      </c>
      <c r="E891" s="2">
        <v>3</v>
      </c>
      <c r="F891" s="2">
        <v>67.29</v>
      </c>
      <c r="G891" t="s">
        <v>1127</v>
      </c>
      <c r="H891" t="s">
        <v>14</v>
      </c>
      <c r="I891" t="s">
        <v>14</v>
      </c>
    </row>
    <row r="892" spans="1:9">
      <c r="A892" t="s">
        <v>1171</v>
      </c>
      <c r="B892" t="s">
        <v>1125</v>
      </c>
      <c r="C892" t="s">
        <v>205</v>
      </c>
      <c r="D892" s="1">
        <v>22.59</v>
      </c>
      <c r="E892" s="2">
        <v>3</v>
      </c>
      <c r="F892" s="2">
        <v>67.77</v>
      </c>
      <c r="G892" t="s">
        <v>1127</v>
      </c>
      <c r="H892" t="s">
        <v>14</v>
      </c>
      <c r="I892" t="s">
        <v>14</v>
      </c>
    </row>
    <row r="893" spans="1:9">
      <c r="A893" t="s">
        <v>1172</v>
      </c>
      <c r="B893" t="s">
        <v>1125</v>
      </c>
      <c r="C893" t="s">
        <v>205</v>
      </c>
      <c r="D893" s="1">
        <v>22.95</v>
      </c>
      <c r="E893" s="2">
        <v>3</v>
      </c>
      <c r="F893" s="2">
        <v>68.85</v>
      </c>
      <c r="G893" t="s">
        <v>1127</v>
      </c>
      <c r="H893" t="s">
        <v>14</v>
      </c>
      <c r="I893" t="s">
        <v>14</v>
      </c>
    </row>
    <row r="894" spans="1:9">
      <c r="A894" t="s">
        <v>1173</v>
      </c>
      <c r="B894" t="s">
        <v>1125</v>
      </c>
      <c r="C894" t="s">
        <v>181</v>
      </c>
      <c r="D894" s="1">
        <v>22.58</v>
      </c>
      <c r="E894" s="2">
        <v>4.6</v>
      </c>
      <c r="F894" s="2">
        <v>103.87</v>
      </c>
      <c r="G894" t="s">
        <v>1127</v>
      </c>
      <c r="H894" t="s">
        <v>14</v>
      </c>
      <c r="I894" t="s">
        <v>14</v>
      </c>
    </row>
    <row r="895" spans="1:9">
      <c r="A895" t="s">
        <v>1174</v>
      </c>
      <c r="B895" t="s">
        <v>1125</v>
      </c>
      <c r="C895" t="s">
        <v>181</v>
      </c>
      <c r="D895" s="1">
        <v>22.56</v>
      </c>
      <c r="E895" s="2">
        <v>4.6</v>
      </c>
      <c r="F895" s="2">
        <v>103.78</v>
      </c>
      <c r="G895" t="s">
        <v>1127</v>
      </c>
      <c r="H895" t="s">
        <v>14</v>
      </c>
      <c r="I895" t="s">
        <v>14</v>
      </c>
    </row>
    <row r="896" spans="1:9">
      <c r="A896" t="s">
        <v>1175</v>
      </c>
      <c r="B896" t="s">
        <v>1125</v>
      </c>
      <c r="C896" t="s">
        <v>1176</v>
      </c>
      <c r="D896" s="1">
        <v>22.76</v>
      </c>
      <c r="E896" s="2">
        <v>7.2</v>
      </c>
      <c r="F896" s="2">
        <v>163.87</v>
      </c>
      <c r="G896" t="s">
        <v>1127</v>
      </c>
      <c r="H896" t="s">
        <v>14</v>
      </c>
      <c r="I896" t="s">
        <v>14</v>
      </c>
    </row>
    <row r="897" spans="1:9">
      <c r="A897" t="s">
        <v>1177</v>
      </c>
      <c r="B897" t="s">
        <v>1125</v>
      </c>
      <c r="C897" t="s">
        <v>195</v>
      </c>
      <c r="D897" s="1">
        <v>22.25</v>
      </c>
      <c r="E897" s="2">
        <v>5.6</v>
      </c>
      <c r="F897" s="2">
        <v>124.6</v>
      </c>
      <c r="G897" t="s">
        <v>1127</v>
      </c>
      <c r="H897" t="s">
        <v>14</v>
      </c>
      <c r="I897" t="s">
        <v>14</v>
      </c>
    </row>
    <row r="898" spans="1:9">
      <c r="A898" t="s">
        <v>1178</v>
      </c>
      <c r="B898" t="s">
        <v>1125</v>
      </c>
      <c r="C898" t="s">
        <v>181</v>
      </c>
      <c r="D898" s="1">
        <v>22.95</v>
      </c>
      <c r="E898" s="2">
        <v>4.6</v>
      </c>
      <c r="F898" s="2">
        <v>105.57</v>
      </c>
      <c r="G898" t="s">
        <v>1127</v>
      </c>
      <c r="H898" t="s">
        <v>14</v>
      </c>
      <c r="I898" t="s">
        <v>14</v>
      </c>
    </row>
    <row r="899" spans="1:9">
      <c r="A899" t="s">
        <v>1179</v>
      </c>
      <c r="B899" t="s">
        <v>1125</v>
      </c>
      <c r="C899" t="s">
        <v>197</v>
      </c>
      <c r="D899" s="1">
        <v>22</v>
      </c>
      <c r="E899" s="2">
        <v>3.55</v>
      </c>
      <c r="F899" s="2">
        <v>78.1</v>
      </c>
      <c r="G899" t="s">
        <v>1127</v>
      </c>
      <c r="H899" t="s">
        <v>14</v>
      </c>
      <c r="I899" t="s">
        <v>14</v>
      </c>
    </row>
    <row r="900" spans="1:9">
      <c r="A900" t="s">
        <v>1180</v>
      </c>
      <c r="B900" t="s">
        <v>1125</v>
      </c>
      <c r="C900" t="s">
        <v>174</v>
      </c>
      <c r="D900" s="1">
        <v>22.82</v>
      </c>
      <c r="E900" s="2">
        <v>4.05</v>
      </c>
      <c r="F900" s="2">
        <v>92.42</v>
      </c>
      <c r="G900" t="s">
        <v>1127</v>
      </c>
      <c r="H900" t="s">
        <v>14</v>
      </c>
      <c r="I900" t="s">
        <v>14</v>
      </c>
    </row>
    <row r="901" spans="1:9">
      <c r="A901" t="s">
        <v>1181</v>
      </c>
      <c r="B901" t="s">
        <v>1125</v>
      </c>
      <c r="C901" t="s">
        <v>181</v>
      </c>
      <c r="D901" s="1">
        <v>22.93</v>
      </c>
      <c r="E901" s="2">
        <v>4.6</v>
      </c>
      <c r="F901" s="2">
        <v>105.48</v>
      </c>
      <c r="G901" t="s">
        <v>1127</v>
      </c>
      <c r="H901" t="s">
        <v>14</v>
      </c>
      <c r="I901" t="s">
        <v>14</v>
      </c>
    </row>
    <row r="902" spans="1:9">
      <c r="A902" t="s">
        <v>1182</v>
      </c>
      <c r="B902" t="s">
        <v>1125</v>
      </c>
      <c r="C902" t="s">
        <v>195</v>
      </c>
      <c r="D902" s="1">
        <v>22.48</v>
      </c>
      <c r="E902" s="2">
        <v>5.6</v>
      </c>
      <c r="F902" s="2">
        <v>125.89</v>
      </c>
      <c r="G902" t="s">
        <v>1127</v>
      </c>
      <c r="H902" t="s">
        <v>14</v>
      </c>
      <c r="I902" t="s">
        <v>14</v>
      </c>
    </row>
    <row r="903" spans="1:9">
      <c r="A903" t="s">
        <v>1183</v>
      </c>
      <c r="B903" t="s">
        <v>1125</v>
      </c>
      <c r="C903" t="s">
        <v>181</v>
      </c>
      <c r="D903" s="1">
        <v>22.65</v>
      </c>
      <c r="E903" s="2">
        <v>4.6</v>
      </c>
      <c r="F903" s="2">
        <v>104.19</v>
      </c>
      <c r="G903" t="s">
        <v>1127</v>
      </c>
      <c r="H903" t="s">
        <v>14</v>
      </c>
      <c r="I903" t="s">
        <v>14</v>
      </c>
    </row>
    <row r="904" spans="1:9">
      <c r="A904" t="s">
        <v>1184</v>
      </c>
      <c r="B904" t="s">
        <v>1185</v>
      </c>
      <c r="C904" t="s">
        <v>1053</v>
      </c>
      <c r="D904" s="1">
        <v>22.2</v>
      </c>
      <c r="E904" s="2">
        <v>4.05</v>
      </c>
      <c r="F904" s="2">
        <v>89.91</v>
      </c>
      <c r="G904" t="s">
        <v>1186</v>
      </c>
      <c r="H904" t="s">
        <v>14</v>
      </c>
      <c r="I904" t="s">
        <v>14</v>
      </c>
    </row>
    <row r="905" spans="1:9">
      <c r="A905" t="s">
        <v>1187</v>
      </c>
      <c r="B905" t="s">
        <v>1185</v>
      </c>
      <c r="C905" t="s">
        <v>1050</v>
      </c>
      <c r="D905" s="1">
        <v>24.34</v>
      </c>
      <c r="E905" s="2">
        <v>4.8</v>
      </c>
      <c r="F905" s="2">
        <v>116.83</v>
      </c>
      <c r="G905" t="s">
        <v>1186</v>
      </c>
      <c r="H905" t="s">
        <v>14</v>
      </c>
      <c r="I905" t="s">
        <v>14</v>
      </c>
    </row>
    <row r="906" spans="1:9">
      <c r="A906" t="s">
        <v>1188</v>
      </c>
      <c r="B906" t="s">
        <v>1185</v>
      </c>
      <c r="C906" t="s">
        <v>1053</v>
      </c>
      <c r="D906" s="1">
        <v>24.3</v>
      </c>
      <c r="E906" s="2">
        <v>4.05</v>
      </c>
      <c r="F906" s="2">
        <v>98.42</v>
      </c>
      <c r="G906" t="s">
        <v>1186</v>
      </c>
      <c r="H906" t="s">
        <v>14</v>
      </c>
      <c r="I906" t="s">
        <v>14</v>
      </c>
    </row>
    <row r="907" spans="1:9">
      <c r="A907" t="s">
        <v>1189</v>
      </c>
      <c r="B907" t="s">
        <v>1185</v>
      </c>
      <c r="C907" t="s">
        <v>1042</v>
      </c>
      <c r="D907" s="1">
        <v>24.29</v>
      </c>
      <c r="E907" s="2">
        <v>5.1</v>
      </c>
      <c r="F907" s="2">
        <v>123.88</v>
      </c>
      <c r="G907" t="s">
        <v>1186</v>
      </c>
      <c r="H907" t="s">
        <v>14</v>
      </c>
      <c r="I907" t="s">
        <v>14</v>
      </c>
    </row>
    <row r="908" spans="1:9">
      <c r="A908" t="s">
        <v>1190</v>
      </c>
      <c r="B908" t="s">
        <v>1185</v>
      </c>
      <c r="C908" t="s">
        <v>1019</v>
      </c>
      <c r="D908" s="1">
        <v>24.33</v>
      </c>
      <c r="E908" s="2">
        <v>5.85</v>
      </c>
      <c r="F908" s="2">
        <v>142.33</v>
      </c>
      <c r="G908" t="s">
        <v>1186</v>
      </c>
      <c r="H908" t="s">
        <v>14</v>
      </c>
      <c r="I908" t="s">
        <v>14</v>
      </c>
    </row>
    <row r="909" spans="1:9">
      <c r="A909" t="s">
        <v>1191</v>
      </c>
      <c r="B909" t="s">
        <v>1185</v>
      </c>
      <c r="C909" t="s">
        <v>1053</v>
      </c>
      <c r="D909" s="1">
        <v>24.35</v>
      </c>
      <c r="E909" s="2">
        <v>4.05</v>
      </c>
      <c r="F909" s="2">
        <v>98.62</v>
      </c>
      <c r="G909" t="s">
        <v>1186</v>
      </c>
      <c r="H909" t="s">
        <v>14</v>
      </c>
      <c r="I909" t="s">
        <v>14</v>
      </c>
    </row>
    <row r="910" spans="1:9">
      <c r="A910" t="s">
        <v>1192</v>
      </c>
      <c r="B910" t="s">
        <v>1185</v>
      </c>
      <c r="C910" t="s">
        <v>1193</v>
      </c>
      <c r="D910" s="1">
        <v>24.56</v>
      </c>
      <c r="E910" s="2">
        <v>5.1</v>
      </c>
      <c r="F910" s="2">
        <v>125.26</v>
      </c>
      <c r="G910" t="s">
        <v>1186</v>
      </c>
      <c r="H910" t="s">
        <v>14</v>
      </c>
      <c r="I910" t="s">
        <v>14</v>
      </c>
    </row>
    <row r="911" spans="1:9">
      <c r="A911" t="s">
        <v>1194</v>
      </c>
      <c r="B911" t="s">
        <v>1185</v>
      </c>
      <c r="C911" t="s">
        <v>1193</v>
      </c>
      <c r="D911" s="1">
        <v>24.35</v>
      </c>
      <c r="E911" s="2">
        <v>5.1</v>
      </c>
      <c r="F911" s="2">
        <v>124.18</v>
      </c>
      <c r="G911" t="s">
        <v>1186</v>
      </c>
      <c r="H911" t="s">
        <v>14</v>
      </c>
      <c r="I911" t="s">
        <v>14</v>
      </c>
    </row>
    <row r="912" spans="1:9">
      <c r="A912" t="s">
        <v>1195</v>
      </c>
      <c r="B912" t="s">
        <v>1185</v>
      </c>
      <c r="C912" t="s">
        <v>1050</v>
      </c>
      <c r="D912" s="1">
        <v>24.34</v>
      </c>
      <c r="E912" s="2">
        <v>4.8</v>
      </c>
      <c r="F912" s="2">
        <v>116.83</v>
      </c>
      <c r="G912" t="s">
        <v>1186</v>
      </c>
      <c r="H912" t="s">
        <v>14</v>
      </c>
      <c r="I912" t="s">
        <v>14</v>
      </c>
    </row>
    <row r="913" spans="1:9">
      <c r="A913" t="s">
        <v>1196</v>
      </c>
      <c r="B913" t="s">
        <v>1185</v>
      </c>
      <c r="C913" t="s">
        <v>1197</v>
      </c>
      <c r="D913" s="1">
        <v>24.31</v>
      </c>
      <c r="E913" s="2">
        <v>3.85</v>
      </c>
      <c r="F913" s="2">
        <v>93.59</v>
      </c>
      <c r="G913" t="s">
        <v>1186</v>
      </c>
      <c r="H913" t="s">
        <v>14</v>
      </c>
      <c r="I913" t="s">
        <v>14</v>
      </c>
    </row>
    <row r="914" spans="1:9">
      <c r="A914" t="s">
        <v>1198</v>
      </c>
      <c r="B914" t="s">
        <v>1185</v>
      </c>
      <c r="C914" t="s">
        <v>1199</v>
      </c>
      <c r="D914" s="1">
        <v>24.39</v>
      </c>
      <c r="E914" s="2">
        <v>2.85</v>
      </c>
      <c r="F914" s="2">
        <v>69.51</v>
      </c>
      <c r="G914" t="s">
        <v>1186</v>
      </c>
      <c r="H914" t="s">
        <v>14</v>
      </c>
      <c r="I914" t="s">
        <v>14</v>
      </c>
    </row>
    <row r="915" spans="1:9">
      <c r="A915" t="s">
        <v>1200</v>
      </c>
      <c r="B915" t="s">
        <v>1185</v>
      </c>
      <c r="C915" t="s">
        <v>1197</v>
      </c>
      <c r="D915" s="1">
        <v>24.34</v>
      </c>
      <c r="E915" s="2">
        <v>3.85</v>
      </c>
      <c r="F915" s="2">
        <v>93.71</v>
      </c>
      <c r="G915" t="s">
        <v>1186</v>
      </c>
      <c r="H915" t="s">
        <v>14</v>
      </c>
      <c r="I915" t="s">
        <v>14</v>
      </c>
    </row>
    <row r="916" spans="1:9">
      <c r="A916" t="s">
        <v>1201</v>
      </c>
      <c r="B916" t="s">
        <v>1185</v>
      </c>
      <c r="C916" t="s">
        <v>1199</v>
      </c>
      <c r="D916" s="1">
        <v>24.47</v>
      </c>
      <c r="E916" s="2">
        <v>2.85</v>
      </c>
      <c r="F916" s="2">
        <v>69.74</v>
      </c>
      <c r="G916" t="s">
        <v>1186</v>
      </c>
      <c r="H916" t="s">
        <v>14</v>
      </c>
      <c r="I916" t="s">
        <v>14</v>
      </c>
    </row>
    <row r="917" spans="1:9">
      <c r="A917" t="s">
        <v>1202</v>
      </c>
      <c r="B917" t="s">
        <v>1185</v>
      </c>
      <c r="C917" t="s">
        <v>1058</v>
      </c>
      <c r="D917" s="1">
        <v>24.38</v>
      </c>
      <c r="E917" s="2">
        <v>4.2</v>
      </c>
      <c r="F917" s="2">
        <v>102.4</v>
      </c>
      <c r="G917" t="s">
        <v>1186</v>
      </c>
      <c r="H917" t="s">
        <v>14</v>
      </c>
      <c r="I917" t="s">
        <v>14</v>
      </c>
    </row>
    <row r="918" spans="1:9">
      <c r="A918" t="s">
        <v>1203</v>
      </c>
      <c r="B918" t="s">
        <v>1185</v>
      </c>
      <c r="C918" t="s">
        <v>1197</v>
      </c>
      <c r="D918" s="1">
        <v>24.33</v>
      </c>
      <c r="E918" s="2">
        <v>3.85</v>
      </c>
      <c r="F918" s="2">
        <v>93.67</v>
      </c>
      <c r="G918" t="s">
        <v>1186</v>
      </c>
      <c r="H918" t="s">
        <v>14</v>
      </c>
      <c r="I918" t="s">
        <v>14</v>
      </c>
    </row>
    <row r="919" spans="1:9">
      <c r="A919" t="s">
        <v>1204</v>
      </c>
      <c r="B919" t="s">
        <v>1185</v>
      </c>
      <c r="C919" t="s">
        <v>1032</v>
      </c>
      <c r="D919" s="1">
        <v>24.4</v>
      </c>
      <c r="E919" s="2">
        <v>4.8</v>
      </c>
      <c r="F919" s="2">
        <v>117.12</v>
      </c>
      <c r="G919" t="s">
        <v>1186</v>
      </c>
      <c r="H919" t="s">
        <v>14</v>
      </c>
      <c r="I919" t="s">
        <v>14</v>
      </c>
    </row>
    <row r="920" spans="1:9">
      <c r="A920" t="s">
        <v>1205</v>
      </c>
      <c r="B920" t="s">
        <v>1185</v>
      </c>
      <c r="C920" t="s">
        <v>1034</v>
      </c>
      <c r="D920" s="1">
        <v>24.37</v>
      </c>
      <c r="E920" s="2">
        <v>4.05</v>
      </c>
      <c r="F920" s="2">
        <v>98.7</v>
      </c>
      <c r="G920" t="s">
        <v>1186</v>
      </c>
      <c r="H920" t="s">
        <v>14</v>
      </c>
      <c r="I920" t="s">
        <v>14</v>
      </c>
    </row>
    <row r="921" spans="1:9">
      <c r="A921" t="s">
        <v>1206</v>
      </c>
      <c r="B921" t="s">
        <v>1185</v>
      </c>
      <c r="C921" t="s">
        <v>1026</v>
      </c>
      <c r="D921" s="1">
        <v>24.5</v>
      </c>
      <c r="E921" s="2">
        <v>4.2</v>
      </c>
      <c r="F921" s="2">
        <v>102.9</v>
      </c>
      <c r="G921" t="s">
        <v>1186</v>
      </c>
      <c r="H921" t="s">
        <v>14</v>
      </c>
      <c r="I921" t="s">
        <v>14</v>
      </c>
    </row>
    <row r="922" spans="1:9">
      <c r="A922" t="s">
        <v>1207</v>
      </c>
      <c r="B922" t="s">
        <v>1185</v>
      </c>
      <c r="C922" t="s">
        <v>1066</v>
      </c>
      <c r="D922" s="1">
        <v>24.37</v>
      </c>
      <c r="E922" s="2">
        <v>5.1</v>
      </c>
      <c r="F922" s="2">
        <v>124.29</v>
      </c>
      <c r="G922" t="s">
        <v>1186</v>
      </c>
      <c r="H922" t="s">
        <v>14</v>
      </c>
      <c r="I922" t="s">
        <v>14</v>
      </c>
    </row>
    <row r="923" spans="1:9">
      <c r="A923" t="s">
        <v>1208</v>
      </c>
      <c r="B923" t="s">
        <v>1185</v>
      </c>
      <c r="C923" t="s">
        <v>1042</v>
      </c>
      <c r="D923" s="1">
        <v>24.36</v>
      </c>
      <c r="E923" s="2">
        <v>5.1</v>
      </c>
      <c r="F923" s="2">
        <v>124.24</v>
      </c>
      <c r="G923" t="s">
        <v>1186</v>
      </c>
      <c r="H923" t="s">
        <v>14</v>
      </c>
      <c r="I923" t="s">
        <v>14</v>
      </c>
    </row>
    <row r="924" spans="1:9">
      <c r="A924" t="s">
        <v>1209</v>
      </c>
      <c r="B924" t="s">
        <v>1185</v>
      </c>
      <c r="C924" t="s">
        <v>1032</v>
      </c>
      <c r="D924" s="1">
        <v>24.32</v>
      </c>
      <c r="E924" s="2">
        <v>4.8</v>
      </c>
      <c r="F924" s="2">
        <v>116.74</v>
      </c>
      <c r="G924" t="s">
        <v>1186</v>
      </c>
      <c r="H924" t="s">
        <v>14</v>
      </c>
      <c r="I924" t="s">
        <v>14</v>
      </c>
    </row>
    <row r="925" spans="1:9">
      <c r="A925" t="s">
        <v>1210</v>
      </c>
      <c r="B925" t="s">
        <v>1185</v>
      </c>
      <c r="C925" t="s">
        <v>1042</v>
      </c>
      <c r="D925" s="1">
        <v>24.49</v>
      </c>
      <c r="E925" s="2">
        <v>5.1</v>
      </c>
      <c r="F925" s="2">
        <v>124.9</v>
      </c>
      <c r="G925" t="s">
        <v>1186</v>
      </c>
      <c r="H925" t="s">
        <v>14</v>
      </c>
      <c r="I925" t="s">
        <v>14</v>
      </c>
    </row>
    <row r="926" spans="1:9">
      <c r="A926" t="s">
        <v>1211</v>
      </c>
      <c r="B926" t="s">
        <v>1185</v>
      </c>
      <c r="C926" t="s">
        <v>1066</v>
      </c>
      <c r="D926" s="1">
        <v>24.37</v>
      </c>
      <c r="E926" s="2">
        <v>5.1</v>
      </c>
      <c r="F926" s="2">
        <v>124.29</v>
      </c>
      <c r="G926" t="s">
        <v>1186</v>
      </c>
      <c r="H926" t="s">
        <v>14</v>
      </c>
      <c r="I926" t="s">
        <v>14</v>
      </c>
    </row>
    <row r="927" spans="1:9">
      <c r="A927" t="s">
        <v>1212</v>
      </c>
      <c r="B927" t="s">
        <v>1185</v>
      </c>
      <c r="C927" t="s">
        <v>1197</v>
      </c>
      <c r="D927" s="1">
        <v>24.32</v>
      </c>
      <c r="E927" s="2">
        <v>3.85</v>
      </c>
      <c r="F927" s="2">
        <v>93.63</v>
      </c>
      <c r="G927" t="s">
        <v>1186</v>
      </c>
      <c r="H927" t="s">
        <v>14</v>
      </c>
      <c r="I927" t="s">
        <v>14</v>
      </c>
    </row>
    <row r="928" spans="1:9">
      <c r="A928" t="s">
        <v>1213</v>
      </c>
      <c r="B928" t="s">
        <v>1185</v>
      </c>
      <c r="C928" t="s">
        <v>1042</v>
      </c>
      <c r="D928" s="1">
        <v>24.35</v>
      </c>
      <c r="E928" s="2">
        <v>5.1</v>
      </c>
      <c r="F928" s="2">
        <v>124.18</v>
      </c>
      <c r="G928" t="s">
        <v>1186</v>
      </c>
      <c r="H928" t="s">
        <v>14</v>
      </c>
      <c r="I928" t="s">
        <v>14</v>
      </c>
    </row>
    <row r="929" spans="1:9">
      <c r="A929" t="s">
        <v>1214</v>
      </c>
      <c r="B929" t="s">
        <v>1185</v>
      </c>
      <c r="C929" t="s">
        <v>1058</v>
      </c>
      <c r="D929" s="1">
        <v>24.31</v>
      </c>
      <c r="E929" s="2">
        <v>4.2</v>
      </c>
      <c r="F929" s="2">
        <v>102.1</v>
      </c>
      <c r="G929" t="s">
        <v>1186</v>
      </c>
      <c r="H929" t="s">
        <v>14</v>
      </c>
      <c r="I929" t="s">
        <v>14</v>
      </c>
    </row>
    <row r="930" spans="1:9">
      <c r="A930" t="s">
        <v>1215</v>
      </c>
      <c r="B930" t="s">
        <v>1185</v>
      </c>
      <c r="C930" t="s">
        <v>1066</v>
      </c>
      <c r="D930" s="1">
        <v>24.45</v>
      </c>
      <c r="E930" s="2">
        <v>5.1</v>
      </c>
      <c r="F930" s="2">
        <v>124.7</v>
      </c>
      <c r="G930" t="s">
        <v>1186</v>
      </c>
      <c r="H930" t="s">
        <v>14</v>
      </c>
      <c r="I930" t="s">
        <v>14</v>
      </c>
    </row>
    <row r="931" spans="1:9">
      <c r="A931" t="s">
        <v>1216</v>
      </c>
      <c r="B931" t="s">
        <v>1185</v>
      </c>
      <c r="C931" t="s">
        <v>1042</v>
      </c>
      <c r="D931" s="1">
        <v>24.49</v>
      </c>
      <c r="E931" s="2">
        <v>5.1</v>
      </c>
      <c r="F931" s="2">
        <v>124.9</v>
      </c>
      <c r="G931" t="s">
        <v>1186</v>
      </c>
      <c r="H931" t="s">
        <v>14</v>
      </c>
      <c r="I931" t="s">
        <v>14</v>
      </c>
    </row>
    <row r="932" spans="1:9">
      <c r="A932" t="s">
        <v>1217</v>
      </c>
      <c r="B932" t="s">
        <v>1185</v>
      </c>
      <c r="C932" t="s">
        <v>1066</v>
      </c>
      <c r="D932" s="1">
        <v>24.38</v>
      </c>
      <c r="E932" s="2">
        <v>5.1</v>
      </c>
      <c r="F932" s="2">
        <v>124.34</v>
      </c>
      <c r="G932" t="s">
        <v>1186</v>
      </c>
      <c r="H932" t="s">
        <v>14</v>
      </c>
      <c r="I932" t="s">
        <v>14</v>
      </c>
    </row>
    <row r="933" spans="1:9">
      <c r="A933" t="s">
        <v>1218</v>
      </c>
      <c r="B933" t="s">
        <v>1185</v>
      </c>
      <c r="C933" t="s">
        <v>1056</v>
      </c>
      <c r="D933" s="1">
        <v>24.34</v>
      </c>
      <c r="E933" s="2">
        <v>4.05</v>
      </c>
      <c r="F933" s="2">
        <v>98.58</v>
      </c>
      <c r="G933" t="s">
        <v>1186</v>
      </c>
      <c r="H933" t="s">
        <v>14</v>
      </c>
      <c r="I933" t="s">
        <v>14</v>
      </c>
    </row>
    <row r="934" spans="1:9">
      <c r="A934" t="s">
        <v>1219</v>
      </c>
      <c r="B934" t="s">
        <v>1185</v>
      </c>
      <c r="C934" t="s">
        <v>1066</v>
      </c>
      <c r="D934" s="1">
        <v>23.86</v>
      </c>
      <c r="E934" s="2">
        <v>5.1</v>
      </c>
      <c r="F934" s="2">
        <v>121.69</v>
      </c>
      <c r="G934" t="s">
        <v>1186</v>
      </c>
      <c r="H934" t="s">
        <v>14</v>
      </c>
      <c r="I934" t="s">
        <v>14</v>
      </c>
    </row>
    <row r="935" spans="1:9">
      <c r="A935" t="s">
        <v>1220</v>
      </c>
      <c r="B935" t="s">
        <v>1185</v>
      </c>
      <c r="C935" t="s">
        <v>1058</v>
      </c>
      <c r="D935" s="1">
        <v>24.38</v>
      </c>
      <c r="E935" s="2">
        <v>4.2</v>
      </c>
      <c r="F935" s="2">
        <v>102.4</v>
      </c>
      <c r="G935" t="s">
        <v>1186</v>
      </c>
      <c r="H935" t="s">
        <v>14</v>
      </c>
      <c r="I935" t="s">
        <v>14</v>
      </c>
    </row>
    <row r="936" spans="1:9">
      <c r="A936" t="s">
        <v>1221</v>
      </c>
      <c r="B936" t="s">
        <v>1185</v>
      </c>
      <c r="C936" t="s">
        <v>1042</v>
      </c>
      <c r="D936" s="1">
        <v>24.31</v>
      </c>
      <c r="E936" s="2">
        <v>5.1</v>
      </c>
      <c r="F936" s="2">
        <v>123.98</v>
      </c>
      <c r="G936" t="s">
        <v>1186</v>
      </c>
      <c r="H936" t="s">
        <v>14</v>
      </c>
      <c r="I936" t="s">
        <v>14</v>
      </c>
    </row>
    <row r="937" spans="1:9">
      <c r="A937" t="s">
        <v>1222</v>
      </c>
      <c r="B937" t="s">
        <v>1185</v>
      </c>
      <c r="C937" t="s">
        <v>1061</v>
      </c>
      <c r="D937" s="1">
        <v>24.32</v>
      </c>
      <c r="E937" s="2">
        <v>5.35</v>
      </c>
      <c r="F937" s="2">
        <v>130.11</v>
      </c>
      <c r="G937" t="s">
        <v>1186</v>
      </c>
      <c r="H937" t="s">
        <v>14</v>
      </c>
      <c r="I937" t="s">
        <v>14</v>
      </c>
    </row>
    <row r="938" spans="1:9">
      <c r="A938" t="s">
        <v>1223</v>
      </c>
      <c r="B938" t="s">
        <v>1224</v>
      </c>
      <c r="C938" t="s">
        <v>399</v>
      </c>
      <c r="D938" s="1">
        <v>15.11</v>
      </c>
      <c r="E938" s="2">
        <v>4.6</v>
      </c>
      <c r="F938" s="2">
        <v>69.51</v>
      </c>
      <c r="G938" t="s">
        <v>1225</v>
      </c>
      <c r="H938" t="s">
        <v>14</v>
      </c>
      <c r="I938" t="s">
        <v>14</v>
      </c>
    </row>
    <row r="939" spans="1:9">
      <c r="A939" t="s">
        <v>1226</v>
      </c>
      <c r="B939" t="s">
        <v>1224</v>
      </c>
      <c r="C939" t="s">
        <v>399</v>
      </c>
      <c r="D939" s="1">
        <v>15.06</v>
      </c>
      <c r="E939" s="2">
        <v>4.6</v>
      </c>
      <c r="F939" s="2">
        <v>69.28</v>
      </c>
      <c r="G939" t="s">
        <v>1225</v>
      </c>
      <c r="H939" t="s">
        <v>14</v>
      </c>
      <c r="I939" t="s">
        <v>14</v>
      </c>
    </row>
    <row r="940" spans="1:9">
      <c r="A940" t="s">
        <v>1227</v>
      </c>
      <c r="B940" t="s">
        <v>1224</v>
      </c>
      <c r="C940" t="s">
        <v>473</v>
      </c>
      <c r="D940" s="1">
        <v>15.04</v>
      </c>
      <c r="E940" s="2">
        <v>3.85</v>
      </c>
      <c r="F940" s="2">
        <v>57.9</v>
      </c>
      <c r="G940" t="s">
        <v>1225</v>
      </c>
      <c r="H940" t="s">
        <v>14</v>
      </c>
      <c r="I940" t="s">
        <v>14</v>
      </c>
    </row>
    <row r="941" spans="1:9">
      <c r="A941" t="s">
        <v>1228</v>
      </c>
      <c r="B941" t="s">
        <v>1224</v>
      </c>
      <c r="C941" t="s">
        <v>399</v>
      </c>
      <c r="D941" s="1">
        <v>15.08</v>
      </c>
      <c r="E941" s="2">
        <v>4.6</v>
      </c>
      <c r="F941" s="2">
        <v>69.37</v>
      </c>
      <c r="G941" t="s">
        <v>1225</v>
      </c>
      <c r="H941" t="s">
        <v>14</v>
      </c>
      <c r="I941" t="s">
        <v>14</v>
      </c>
    </row>
    <row r="942" spans="1:9">
      <c r="A942" t="s">
        <v>1229</v>
      </c>
      <c r="B942" t="s">
        <v>1224</v>
      </c>
      <c r="C942" t="s">
        <v>396</v>
      </c>
      <c r="D942" s="1">
        <v>15.11</v>
      </c>
      <c r="E942" s="2">
        <v>5.1</v>
      </c>
      <c r="F942" s="2">
        <v>77.06</v>
      </c>
      <c r="G942" t="s">
        <v>1225</v>
      </c>
      <c r="H942" t="s">
        <v>14</v>
      </c>
      <c r="I942" t="s">
        <v>14</v>
      </c>
    </row>
    <row r="943" spans="1:9">
      <c r="A943" t="s">
        <v>1230</v>
      </c>
      <c r="B943" t="s">
        <v>1224</v>
      </c>
      <c r="C943" t="s">
        <v>679</v>
      </c>
      <c r="D943" s="1">
        <v>15.12</v>
      </c>
      <c r="E943" s="2">
        <v>4.6</v>
      </c>
      <c r="F943" s="2">
        <v>69.55</v>
      </c>
      <c r="G943" t="s">
        <v>1225</v>
      </c>
      <c r="H943" t="s">
        <v>14</v>
      </c>
      <c r="I943" t="s">
        <v>14</v>
      </c>
    </row>
    <row r="944" spans="1:9">
      <c r="A944" t="s">
        <v>1231</v>
      </c>
      <c r="B944" t="s">
        <v>1224</v>
      </c>
      <c r="C944" t="s">
        <v>399</v>
      </c>
      <c r="D944" s="1">
        <v>15.03</v>
      </c>
      <c r="E944" s="2">
        <v>4.6</v>
      </c>
      <c r="F944" s="2">
        <v>69.14</v>
      </c>
      <c r="G944" t="s">
        <v>1225</v>
      </c>
      <c r="H944" t="s">
        <v>14</v>
      </c>
      <c r="I944" t="s">
        <v>14</v>
      </c>
    </row>
    <row r="945" spans="1:9">
      <c r="A945" t="s">
        <v>1232</v>
      </c>
      <c r="B945" t="s">
        <v>1224</v>
      </c>
      <c r="C945" t="s">
        <v>478</v>
      </c>
      <c r="D945" s="1">
        <v>15.06</v>
      </c>
      <c r="E945" s="2">
        <v>4.6</v>
      </c>
      <c r="F945" s="2">
        <v>69.28</v>
      </c>
      <c r="G945" t="s">
        <v>1225</v>
      </c>
      <c r="H945" t="s">
        <v>14</v>
      </c>
      <c r="I945" t="s">
        <v>14</v>
      </c>
    </row>
    <row r="946" spans="1:9">
      <c r="A946" t="s">
        <v>1233</v>
      </c>
      <c r="B946" t="s">
        <v>1224</v>
      </c>
      <c r="C946" t="s">
        <v>483</v>
      </c>
      <c r="D946" s="1">
        <v>15.07</v>
      </c>
      <c r="E946" s="2">
        <v>4.05</v>
      </c>
      <c r="F946" s="2">
        <v>61.03</v>
      </c>
      <c r="G946" t="s">
        <v>1225</v>
      </c>
      <c r="H946" t="s">
        <v>14</v>
      </c>
      <c r="I946" t="s">
        <v>14</v>
      </c>
    </row>
    <row r="947" spans="1:9">
      <c r="A947" t="s">
        <v>1234</v>
      </c>
      <c r="B947" t="s">
        <v>1224</v>
      </c>
      <c r="C947" t="s">
        <v>686</v>
      </c>
      <c r="D947" s="1">
        <v>15.13</v>
      </c>
      <c r="E947" s="2">
        <v>5.6</v>
      </c>
      <c r="F947" s="2">
        <v>84.73</v>
      </c>
      <c r="G947" t="s">
        <v>1225</v>
      </c>
      <c r="H947" t="s">
        <v>14</v>
      </c>
      <c r="I947" t="s">
        <v>14</v>
      </c>
    </row>
    <row r="948" spans="1:9">
      <c r="A948" t="s">
        <v>1235</v>
      </c>
      <c r="B948" t="s">
        <v>1224</v>
      </c>
      <c r="C948" t="s">
        <v>411</v>
      </c>
      <c r="D948" s="1">
        <v>15.18</v>
      </c>
      <c r="E948" s="2">
        <v>4.2</v>
      </c>
      <c r="F948" s="2">
        <v>63.76</v>
      </c>
      <c r="G948" t="s">
        <v>1225</v>
      </c>
      <c r="H948" t="s">
        <v>14</v>
      </c>
      <c r="I948" t="s">
        <v>14</v>
      </c>
    </row>
    <row r="949" spans="1:9">
      <c r="A949" t="s">
        <v>1236</v>
      </c>
      <c r="B949" t="s">
        <v>1224</v>
      </c>
      <c r="C949" t="s">
        <v>411</v>
      </c>
      <c r="D949" s="1">
        <v>15.28</v>
      </c>
      <c r="E949" s="2">
        <v>4.2</v>
      </c>
      <c r="F949" s="2">
        <v>64.18</v>
      </c>
      <c r="G949" t="s">
        <v>1225</v>
      </c>
      <c r="H949" t="s">
        <v>14</v>
      </c>
      <c r="I949" t="s">
        <v>14</v>
      </c>
    </row>
    <row r="950" spans="1:9">
      <c r="A950" t="s">
        <v>1237</v>
      </c>
      <c r="B950" t="s">
        <v>1224</v>
      </c>
      <c r="C950" t="s">
        <v>411</v>
      </c>
      <c r="D950" s="1">
        <v>15.07</v>
      </c>
      <c r="E950" s="2">
        <v>4.2</v>
      </c>
      <c r="F950" s="2">
        <v>63.29</v>
      </c>
      <c r="G950" t="s">
        <v>1225</v>
      </c>
      <c r="H950" t="s">
        <v>14</v>
      </c>
      <c r="I950" t="s">
        <v>14</v>
      </c>
    </row>
    <row r="951" spans="1:9">
      <c r="A951" t="s">
        <v>1238</v>
      </c>
      <c r="B951" t="s">
        <v>1224</v>
      </c>
      <c r="C951" t="s">
        <v>411</v>
      </c>
      <c r="D951" s="1">
        <v>15.14</v>
      </c>
      <c r="E951" s="2">
        <v>4.2</v>
      </c>
      <c r="F951" s="2">
        <v>63.59</v>
      </c>
      <c r="G951" t="s">
        <v>1225</v>
      </c>
      <c r="H951" t="s">
        <v>14</v>
      </c>
      <c r="I951" t="s">
        <v>14</v>
      </c>
    </row>
    <row r="952" spans="1:9">
      <c r="A952" t="s">
        <v>1239</v>
      </c>
      <c r="B952" t="s">
        <v>1224</v>
      </c>
      <c r="C952" t="s">
        <v>423</v>
      </c>
      <c r="D952" s="1">
        <v>15.19</v>
      </c>
      <c r="E952" s="2">
        <v>3</v>
      </c>
      <c r="F952" s="2">
        <v>45.57</v>
      </c>
      <c r="G952" t="s">
        <v>1225</v>
      </c>
      <c r="H952" t="s">
        <v>14</v>
      </c>
      <c r="I952" t="s">
        <v>14</v>
      </c>
    </row>
    <row r="953" spans="1:9">
      <c r="A953" t="s">
        <v>1240</v>
      </c>
      <c r="B953" t="s">
        <v>1224</v>
      </c>
      <c r="C953" t="s">
        <v>1241</v>
      </c>
      <c r="D953" s="1">
        <v>15.18</v>
      </c>
      <c r="E953" s="2">
        <v>4.05</v>
      </c>
      <c r="F953" s="2">
        <v>61.48</v>
      </c>
      <c r="G953" t="s">
        <v>1225</v>
      </c>
      <c r="H953" t="s">
        <v>14</v>
      </c>
      <c r="I953" t="s">
        <v>14</v>
      </c>
    </row>
    <row r="954" spans="1:9">
      <c r="A954" t="s">
        <v>1242</v>
      </c>
      <c r="B954" t="s">
        <v>1224</v>
      </c>
      <c r="C954" t="s">
        <v>411</v>
      </c>
      <c r="D954" s="1">
        <v>15.22</v>
      </c>
      <c r="E954" s="2">
        <v>4.2</v>
      </c>
      <c r="F954" s="2">
        <v>63.92</v>
      </c>
      <c r="G954" t="s">
        <v>1225</v>
      </c>
      <c r="H954" t="s">
        <v>14</v>
      </c>
      <c r="I954" t="s">
        <v>14</v>
      </c>
    </row>
    <row r="955" spans="1:9">
      <c r="A955" t="s">
        <v>1243</v>
      </c>
      <c r="B955" t="s">
        <v>1224</v>
      </c>
      <c r="C955" t="s">
        <v>749</v>
      </c>
      <c r="D955" s="1">
        <v>15.28</v>
      </c>
      <c r="E955" s="2">
        <v>4.05</v>
      </c>
      <c r="F955" s="2">
        <v>61.88</v>
      </c>
      <c r="G955" t="s">
        <v>1225</v>
      </c>
      <c r="H955" t="s">
        <v>14</v>
      </c>
      <c r="I955" t="s">
        <v>14</v>
      </c>
    </row>
    <row r="956" spans="1:9">
      <c r="A956" t="s">
        <v>1244</v>
      </c>
      <c r="B956" t="s">
        <v>1224</v>
      </c>
      <c r="C956" t="s">
        <v>401</v>
      </c>
      <c r="D956" s="1">
        <v>15.21</v>
      </c>
      <c r="E956" s="2">
        <v>3.85</v>
      </c>
      <c r="F956" s="2">
        <v>58.56</v>
      </c>
      <c r="G956" t="s">
        <v>1225</v>
      </c>
      <c r="H956" t="s">
        <v>14</v>
      </c>
      <c r="I956" t="s">
        <v>14</v>
      </c>
    </row>
    <row r="957" spans="1:9">
      <c r="A957" t="s">
        <v>1245</v>
      </c>
      <c r="B957" t="s">
        <v>1224</v>
      </c>
      <c r="C957" t="s">
        <v>411</v>
      </c>
      <c r="D957" s="1">
        <v>15.21</v>
      </c>
      <c r="E957" s="2">
        <v>4.2</v>
      </c>
      <c r="F957" s="2">
        <v>63.88</v>
      </c>
      <c r="G957" t="s">
        <v>1225</v>
      </c>
      <c r="H957" t="s">
        <v>14</v>
      </c>
      <c r="I957" t="s">
        <v>14</v>
      </c>
    </row>
    <row r="958" spans="1:9">
      <c r="A958" t="s">
        <v>1246</v>
      </c>
      <c r="B958" t="s">
        <v>1224</v>
      </c>
      <c r="C958" t="s">
        <v>429</v>
      </c>
      <c r="D958" s="1">
        <v>15.22</v>
      </c>
      <c r="E958" s="2">
        <v>3.35</v>
      </c>
      <c r="F958" s="2">
        <v>50.99</v>
      </c>
      <c r="G958" t="s">
        <v>1225</v>
      </c>
      <c r="H958" t="s">
        <v>14</v>
      </c>
      <c r="I958" t="s">
        <v>14</v>
      </c>
    </row>
    <row r="959" spans="1:9">
      <c r="A959" t="s">
        <v>1247</v>
      </c>
      <c r="B959" t="s">
        <v>1224</v>
      </c>
      <c r="C959" t="s">
        <v>403</v>
      </c>
      <c r="D959" s="1">
        <v>15.24</v>
      </c>
      <c r="E959" s="2">
        <v>3.85</v>
      </c>
      <c r="F959" s="2">
        <v>58.67</v>
      </c>
      <c r="G959" t="s">
        <v>1225</v>
      </c>
      <c r="H959" t="s">
        <v>14</v>
      </c>
      <c r="I959" t="s">
        <v>14</v>
      </c>
    </row>
    <row r="960" spans="1:9">
      <c r="A960" t="s">
        <v>1248</v>
      </c>
      <c r="B960" t="s">
        <v>1224</v>
      </c>
      <c r="C960" t="s">
        <v>401</v>
      </c>
      <c r="D960" s="1">
        <v>15.15</v>
      </c>
      <c r="E960" s="2">
        <v>3.85</v>
      </c>
      <c r="F960" s="2">
        <v>58.33</v>
      </c>
      <c r="G960" t="s">
        <v>1225</v>
      </c>
      <c r="H960" t="s">
        <v>14</v>
      </c>
      <c r="I960" t="s">
        <v>14</v>
      </c>
    </row>
    <row r="961" spans="1:9">
      <c r="A961" t="s">
        <v>1249</v>
      </c>
      <c r="B961" t="s">
        <v>1224</v>
      </c>
      <c r="C961" t="s">
        <v>429</v>
      </c>
      <c r="D961" s="1">
        <v>15.2</v>
      </c>
      <c r="E961" s="2">
        <v>3.35</v>
      </c>
      <c r="F961" s="2">
        <v>50.92</v>
      </c>
      <c r="G961" t="s">
        <v>1225</v>
      </c>
      <c r="H961" t="s">
        <v>14</v>
      </c>
      <c r="I961" t="s">
        <v>14</v>
      </c>
    </row>
    <row r="962" spans="1:9">
      <c r="A962" t="s">
        <v>1250</v>
      </c>
      <c r="B962" t="s">
        <v>1224</v>
      </c>
      <c r="C962" t="s">
        <v>494</v>
      </c>
      <c r="D962" s="1">
        <v>15.24</v>
      </c>
      <c r="E962" s="2">
        <v>4.05</v>
      </c>
      <c r="F962" s="2">
        <v>61.72</v>
      </c>
      <c r="G962" t="s">
        <v>1225</v>
      </c>
      <c r="H962" t="s">
        <v>14</v>
      </c>
      <c r="I962" t="s">
        <v>14</v>
      </c>
    </row>
    <row r="963" spans="1:9">
      <c r="A963" t="s">
        <v>1251</v>
      </c>
      <c r="B963" t="s">
        <v>1224</v>
      </c>
      <c r="C963" t="s">
        <v>423</v>
      </c>
      <c r="D963" s="1">
        <v>15.23</v>
      </c>
      <c r="E963" s="2">
        <v>3</v>
      </c>
      <c r="F963" s="2">
        <v>45.69</v>
      </c>
      <c r="G963" t="s">
        <v>1225</v>
      </c>
      <c r="H963" t="s">
        <v>14</v>
      </c>
      <c r="I963" t="s">
        <v>14</v>
      </c>
    </row>
    <row r="964" spans="1:9">
      <c r="A964" t="s">
        <v>1252</v>
      </c>
      <c r="B964" t="s">
        <v>1224</v>
      </c>
      <c r="C964" t="s">
        <v>411</v>
      </c>
      <c r="D964" s="1">
        <v>15.2</v>
      </c>
      <c r="E964" s="2">
        <v>4.2</v>
      </c>
      <c r="F964" s="2">
        <v>63.84</v>
      </c>
      <c r="G964" t="s">
        <v>1225</v>
      </c>
      <c r="H964" t="s">
        <v>14</v>
      </c>
      <c r="I964" t="s">
        <v>14</v>
      </c>
    </row>
    <row r="965" spans="1:9">
      <c r="A965" t="s">
        <v>1253</v>
      </c>
      <c r="B965" t="s">
        <v>1224</v>
      </c>
      <c r="C965" t="s">
        <v>411</v>
      </c>
      <c r="D965" s="1">
        <v>15.28</v>
      </c>
      <c r="E965" s="2">
        <v>4.2</v>
      </c>
      <c r="F965" s="2">
        <v>64.18</v>
      </c>
      <c r="G965" t="s">
        <v>1225</v>
      </c>
      <c r="H965" t="s">
        <v>14</v>
      </c>
      <c r="I965" t="s">
        <v>14</v>
      </c>
    </row>
    <row r="966" spans="1:9">
      <c r="A966" t="s">
        <v>1254</v>
      </c>
      <c r="B966" t="s">
        <v>1255</v>
      </c>
      <c r="C966" t="s">
        <v>411</v>
      </c>
      <c r="D966" s="1">
        <v>18.87</v>
      </c>
      <c r="E966" s="2">
        <v>4.2</v>
      </c>
      <c r="F966" s="2">
        <v>79.25</v>
      </c>
      <c r="G966" t="s">
        <v>1256</v>
      </c>
      <c r="H966" t="s">
        <v>14</v>
      </c>
      <c r="I966" t="s">
        <v>14</v>
      </c>
    </row>
    <row r="967" spans="1:9">
      <c r="A967" t="s">
        <v>1257</v>
      </c>
      <c r="B967" t="s">
        <v>1255</v>
      </c>
      <c r="C967" t="s">
        <v>401</v>
      </c>
      <c r="D967" s="1">
        <v>18.78</v>
      </c>
      <c r="E967" s="2">
        <v>3.85</v>
      </c>
      <c r="F967" s="2">
        <v>72.3</v>
      </c>
      <c r="G967" t="s">
        <v>1256</v>
      </c>
      <c r="H967" t="s">
        <v>14</v>
      </c>
      <c r="I967" t="s">
        <v>14</v>
      </c>
    </row>
    <row r="968" spans="1:9">
      <c r="A968" t="s">
        <v>1258</v>
      </c>
      <c r="B968" t="s">
        <v>1255</v>
      </c>
      <c r="C968" t="s">
        <v>411</v>
      </c>
      <c r="D968" s="1">
        <v>18.82</v>
      </c>
      <c r="E968" s="2">
        <v>4.2</v>
      </c>
      <c r="F968" s="2">
        <v>79.04</v>
      </c>
      <c r="G968" t="s">
        <v>1256</v>
      </c>
      <c r="H968" t="s">
        <v>14</v>
      </c>
      <c r="I968" t="s">
        <v>14</v>
      </c>
    </row>
    <row r="969" spans="1:9">
      <c r="A969" t="s">
        <v>1259</v>
      </c>
      <c r="B969" t="s">
        <v>1255</v>
      </c>
      <c r="C969" t="s">
        <v>419</v>
      </c>
      <c r="D969" s="1">
        <v>18.87</v>
      </c>
      <c r="E969" s="2">
        <v>4.6</v>
      </c>
      <c r="F969" s="2">
        <v>86.8</v>
      </c>
      <c r="G969" t="s">
        <v>1256</v>
      </c>
      <c r="H969" t="s">
        <v>14</v>
      </c>
      <c r="I969" t="s">
        <v>14</v>
      </c>
    </row>
    <row r="970" spans="1:9">
      <c r="A970" t="s">
        <v>1260</v>
      </c>
      <c r="B970" t="s">
        <v>1255</v>
      </c>
      <c r="C970" t="s">
        <v>403</v>
      </c>
      <c r="D970" s="1">
        <v>18.83</v>
      </c>
      <c r="E970" s="2">
        <v>3.85</v>
      </c>
      <c r="F970" s="2">
        <v>72.5</v>
      </c>
      <c r="G970" t="s">
        <v>1256</v>
      </c>
      <c r="H970" t="s">
        <v>14</v>
      </c>
      <c r="I970" t="s">
        <v>14</v>
      </c>
    </row>
    <row r="971" spans="1:9">
      <c r="A971" t="s">
        <v>1261</v>
      </c>
      <c r="B971" t="s">
        <v>1255</v>
      </c>
      <c r="C971" t="s">
        <v>403</v>
      </c>
      <c r="D971" s="1">
        <v>18.87</v>
      </c>
      <c r="E971" s="2">
        <v>3.85</v>
      </c>
      <c r="F971" s="2">
        <v>72.65</v>
      </c>
      <c r="G971" t="s">
        <v>1256</v>
      </c>
      <c r="H971" t="s">
        <v>14</v>
      </c>
      <c r="I971" t="s">
        <v>14</v>
      </c>
    </row>
    <row r="972" spans="1:9">
      <c r="A972" t="s">
        <v>1262</v>
      </c>
      <c r="B972" t="s">
        <v>1255</v>
      </c>
      <c r="C972" t="s">
        <v>411</v>
      </c>
      <c r="D972" s="1">
        <v>18.83</v>
      </c>
      <c r="E972" s="2">
        <v>4.2</v>
      </c>
      <c r="F972" s="2">
        <v>79.09</v>
      </c>
      <c r="G972" t="s">
        <v>1256</v>
      </c>
      <c r="H972" t="s">
        <v>14</v>
      </c>
      <c r="I972" t="s">
        <v>14</v>
      </c>
    </row>
    <row r="973" spans="1:9">
      <c r="A973" t="s">
        <v>1263</v>
      </c>
      <c r="B973" t="s">
        <v>1255</v>
      </c>
      <c r="C973" t="s">
        <v>411</v>
      </c>
      <c r="D973" s="1">
        <v>18.75</v>
      </c>
      <c r="E973" s="2">
        <v>4.2</v>
      </c>
      <c r="F973" s="2">
        <v>78.75</v>
      </c>
      <c r="G973" t="s">
        <v>1256</v>
      </c>
      <c r="H973" t="s">
        <v>14</v>
      </c>
      <c r="I973" t="s">
        <v>14</v>
      </c>
    </row>
    <row r="974" spans="1:9">
      <c r="A974" t="s">
        <v>1264</v>
      </c>
      <c r="B974" t="s">
        <v>1255</v>
      </c>
      <c r="C974" t="s">
        <v>411</v>
      </c>
      <c r="D974" s="1">
        <v>18.76</v>
      </c>
      <c r="E974" s="2">
        <v>4.2</v>
      </c>
      <c r="F974" s="2">
        <v>78.79</v>
      </c>
      <c r="G974" t="s">
        <v>1256</v>
      </c>
      <c r="H974" t="s">
        <v>14</v>
      </c>
      <c r="I974" t="s">
        <v>14</v>
      </c>
    </row>
    <row r="975" spans="1:9">
      <c r="A975" t="s">
        <v>1265</v>
      </c>
      <c r="B975" t="s">
        <v>1255</v>
      </c>
      <c r="C975" t="s">
        <v>411</v>
      </c>
      <c r="D975" s="1">
        <v>18.85</v>
      </c>
      <c r="E975" s="2">
        <v>4.2</v>
      </c>
      <c r="F975" s="2">
        <v>79.17</v>
      </c>
      <c r="G975" t="s">
        <v>1256</v>
      </c>
      <c r="H975" t="s">
        <v>14</v>
      </c>
      <c r="I975" t="s">
        <v>14</v>
      </c>
    </row>
    <row r="976" spans="1:9">
      <c r="A976" t="s">
        <v>1266</v>
      </c>
      <c r="B976" t="s">
        <v>1255</v>
      </c>
      <c r="C976" t="s">
        <v>411</v>
      </c>
      <c r="D976" s="1">
        <v>18.77</v>
      </c>
      <c r="E976" s="2">
        <v>4.2</v>
      </c>
      <c r="F976" s="2">
        <v>78.83</v>
      </c>
      <c r="G976" t="s">
        <v>1256</v>
      </c>
      <c r="H976" t="s">
        <v>14</v>
      </c>
      <c r="I976" t="s">
        <v>14</v>
      </c>
    </row>
    <row r="977" spans="1:9">
      <c r="A977" t="s">
        <v>1267</v>
      </c>
      <c r="B977" t="s">
        <v>1255</v>
      </c>
      <c r="C977" t="s">
        <v>411</v>
      </c>
      <c r="D977" s="1">
        <v>18.87</v>
      </c>
      <c r="E977" s="2">
        <v>4.2</v>
      </c>
      <c r="F977" s="2">
        <v>79.25</v>
      </c>
      <c r="G977" t="s">
        <v>1256</v>
      </c>
      <c r="H977" t="s">
        <v>14</v>
      </c>
      <c r="I977" t="s">
        <v>14</v>
      </c>
    </row>
    <row r="978" spans="1:9">
      <c r="A978" t="s">
        <v>1268</v>
      </c>
      <c r="B978" t="s">
        <v>1255</v>
      </c>
      <c r="C978" t="s">
        <v>749</v>
      </c>
      <c r="D978" s="1">
        <v>18.73</v>
      </c>
      <c r="E978" s="2">
        <v>4.05</v>
      </c>
      <c r="F978" s="2">
        <v>75.86</v>
      </c>
      <c r="G978" t="s">
        <v>1256</v>
      </c>
      <c r="H978" t="s">
        <v>14</v>
      </c>
      <c r="I978" t="s">
        <v>14</v>
      </c>
    </row>
    <row r="979" spans="1:9">
      <c r="A979" t="s">
        <v>1269</v>
      </c>
      <c r="B979" t="s">
        <v>1255</v>
      </c>
      <c r="C979" t="s">
        <v>411</v>
      </c>
      <c r="D979" s="1">
        <v>18.87</v>
      </c>
      <c r="E979" s="2">
        <v>4.2</v>
      </c>
      <c r="F979" s="2">
        <v>79.25</v>
      </c>
      <c r="G979" t="s">
        <v>1256</v>
      </c>
      <c r="H979" t="s">
        <v>14</v>
      </c>
      <c r="I979" t="s">
        <v>14</v>
      </c>
    </row>
    <row r="980" spans="1:9">
      <c r="A980" t="s">
        <v>1270</v>
      </c>
      <c r="B980" t="s">
        <v>1255</v>
      </c>
      <c r="C980" t="s">
        <v>429</v>
      </c>
      <c r="D980" s="1">
        <v>18.86</v>
      </c>
      <c r="E980" s="2">
        <v>3.35</v>
      </c>
      <c r="F980" s="2">
        <v>63.18</v>
      </c>
      <c r="G980" t="s">
        <v>1256</v>
      </c>
      <c r="H980" t="s">
        <v>14</v>
      </c>
      <c r="I980" t="s">
        <v>14</v>
      </c>
    </row>
    <row r="981" spans="1:9">
      <c r="A981" t="s">
        <v>1271</v>
      </c>
      <c r="B981" t="s">
        <v>1255</v>
      </c>
      <c r="C981" t="s">
        <v>411</v>
      </c>
      <c r="D981" s="1">
        <v>18.84</v>
      </c>
      <c r="E981" s="2">
        <v>4.2</v>
      </c>
      <c r="F981" s="2">
        <v>79.13</v>
      </c>
      <c r="G981" t="s">
        <v>1256</v>
      </c>
      <c r="H981" t="s">
        <v>14</v>
      </c>
      <c r="I981" t="s">
        <v>14</v>
      </c>
    </row>
    <row r="982" spans="1:9">
      <c r="A982" t="s">
        <v>1272</v>
      </c>
      <c r="B982" t="s">
        <v>1273</v>
      </c>
      <c r="C982" t="s">
        <v>1274</v>
      </c>
      <c r="D982" s="1">
        <v>16.11</v>
      </c>
      <c r="E982" s="2">
        <v>4.6</v>
      </c>
      <c r="F982" s="2">
        <v>74.11</v>
      </c>
      <c r="G982" t="s">
        <v>1275</v>
      </c>
      <c r="H982" t="s">
        <v>14</v>
      </c>
      <c r="I982" t="s">
        <v>14</v>
      </c>
    </row>
    <row r="983" spans="1:9">
      <c r="A983" t="s">
        <v>1276</v>
      </c>
      <c r="B983" t="s">
        <v>1273</v>
      </c>
      <c r="C983" t="s">
        <v>262</v>
      </c>
      <c r="D983" s="1">
        <v>16.12</v>
      </c>
      <c r="E983" s="2">
        <v>6.05</v>
      </c>
      <c r="F983" s="2">
        <v>97.53</v>
      </c>
      <c r="G983" t="s">
        <v>1275</v>
      </c>
      <c r="H983" t="s">
        <v>14</v>
      </c>
      <c r="I983" t="s">
        <v>14</v>
      </c>
    </row>
    <row r="984" spans="1:9">
      <c r="A984" t="s">
        <v>1277</v>
      </c>
      <c r="B984" t="s">
        <v>1273</v>
      </c>
      <c r="C984" t="s">
        <v>145</v>
      </c>
      <c r="D984" s="1">
        <v>16.16</v>
      </c>
      <c r="E984" s="2">
        <v>4.2</v>
      </c>
      <c r="F984" s="2">
        <v>67.87</v>
      </c>
      <c r="G984" t="s">
        <v>1275</v>
      </c>
      <c r="H984" t="s">
        <v>14</v>
      </c>
      <c r="I984" t="s">
        <v>14</v>
      </c>
    </row>
    <row r="985" spans="1:9">
      <c r="A985" t="s">
        <v>1278</v>
      </c>
      <c r="B985" t="s">
        <v>1273</v>
      </c>
      <c r="C985" t="s">
        <v>244</v>
      </c>
      <c r="D985" s="1">
        <v>15.99</v>
      </c>
      <c r="E985" s="2">
        <v>4.05</v>
      </c>
      <c r="F985" s="2">
        <v>64.76</v>
      </c>
      <c r="G985" t="s">
        <v>1275</v>
      </c>
      <c r="H985" t="s">
        <v>14</v>
      </c>
      <c r="I985" t="s">
        <v>14</v>
      </c>
    </row>
    <row r="986" spans="1:9">
      <c r="A986" t="s">
        <v>1279</v>
      </c>
      <c r="B986" t="s">
        <v>1273</v>
      </c>
      <c r="C986" t="s">
        <v>145</v>
      </c>
      <c r="D986" s="1">
        <v>16.02</v>
      </c>
      <c r="E986" s="2">
        <v>4.2</v>
      </c>
      <c r="F986" s="2">
        <v>67.28</v>
      </c>
      <c r="G986" t="s">
        <v>1275</v>
      </c>
      <c r="H986" t="s">
        <v>14</v>
      </c>
      <c r="I986" t="s">
        <v>14</v>
      </c>
    </row>
    <row r="987" spans="1:9">
      <c r="A987" t="s">
        <v>1280</v>
      </c>
      <c r="B987" t="s">
        <v>1273</v>
      </c>
      <c r="C987" t="s">
        <v>157</v>
      </c>
      <c r="D987" s="1">
        <v>15.96</v>
      </c>
      <c r="E987" s="2">
        <v>5.1</v>
      </c>
      <c r="F987" s="2">
        <v>81.4</v>
      </c>
      <c r="G987" t="s">
        <v>1275</v>
      </c>
      <c r="H987" t="s">
        <v>14</v>
      </c>
      <c r="I987" t="s">
        <v>14</v>
      </c>
    </row>
    <row r="988" spans="1:9">
      <c r="A988" t="s">
        <v>1281</v>
      </c>
      <c r="B988" t="s">
        <v>1273</v>
      </c>
      <c r="C988" t="s">
        <v>150</v>
      </c>
      <c r="D988" s="1">
        <v>16.11</v>
      </c>
      <c r="E988" s="2">
        <v>4.2</v>
      </c>
      <c r="F988" s="2">
        <v>67.66</v>
      </c>
      <c r="G988" t="s">
        <v>1275</v>
      </c>
      <c r="H988" t="s">
        <v>14</v>
      </c>
      <c r="I988" t="s">
        <v>14</v>
      </c>
    </row>
    <row r="989" spans="1:9">
      <c r="A989" t="s">
        <v>1282</v>
      </c>
      <c r="B989" t="s">
        <v>1273</v>
      </c>
      <c r="C989" t="s">
        <v>142</v>
      </c>
      <c r="D989" s="1">
        <v>16.07</v>
      </c>
      <c r="E989" s="2">
        <v>6.35</v>
      </c>
      <c r="F989" s="2">
        <v>102.04</v>
      </c>
      <c r="G989" t="s">
        <v>1275</v>
      </c>
      <c r="H989" t="s">
        <v>14</v>
      </c>
      <c r="I989" t="s">
        <v>14</v>
      </c>
    </row>
    <row r="990" spans="1:9">
      <c r="A990" t="s">
        <v>1283</v>
      </c>
      <c r="B990" t="s">
        <v>1273</v>
      </c>
      <c r="C990" t="s">
        <v>150</v>
      </c>
      <c r="D990" s="1">
        <v>16.04</v>
      </c>
      <c r="E990" s="2">
        <v>4.2</v>
      </c>
      <c r="F990" s="2">
        <v>67.37</v>
      </c>
      <c r="G990" t="s">
        <v>1275</v>
      </c>
      <c r="H990" t="s">
        <v>14</v>
      </c>
      <c r="I990" t="s">
        <v>14</v>
      </c>
    </row>
    <row r="991" spans="1:9">
      <c r="A991" t="s">
        <v>1284</v>
      </c>
      <c r="B991" t="s">
        <v>1273</v>
      </c>
      <c r="C991" t="s">
        <v>157</v>
      </c>
      <c r="D991" s="1">
        <v>15.93</v>
      </c>
      <c r="E991" s="2">
        <v>5.1</v>
      </c>
      <c r="F991" s="2">
        <v>81.24</v>
      </c>
      <c r="G991" t="s">
        <v>1275</v>
      </c>
      <c r="H991" t="s">
        <v>14</v>
      </c>
      <c r="I991" t="s">
        <v>14</v>
      </c>
    </row>
    <row r="992" spans="1:9">
      <c r="A992" t="s">
        <v>1285</v>
      </c>
      <c r="B992" t="s">
        <v>1273</v>
      </c>
      <c r="C992" t="s">
        <v>145</v>
      </c>
      <c r="D992" s="1">
        <v>15.96</v>
      </c>
      <c r="E992" s="2">
        <v>4.2</v>
      </c>
      <c r="F992" s="2">
        <v>67.03</v>
      </c>
      <c r="G992" t="s">
        <v>1275</v>
      </c>
      <c r="H992" t="s">
        <v>14</v>
      </c>
      <c r="I992" t="s">
        <v>14</v>
      </c>
    </row>
    <row r="993" spans="1:9">
      <c r="A993" t="s">
        <v>1286</v>
      </c>
      <c r="B993" t="s">
        <v>1273</v>
      </c>
      <c r="C993" t="s">
        <v>157</v>
      </c>
      <c r="D993" s="1">
        <v>16.04</v>
      </c>
      <c r="E993" s="2">
        <v>5.1</v>
      </c>
      <c r="F993" s="2">
        <v>81.8</v>
      </c>
      <c r="G993" t="s">
        <v>1275</v>
      </c>
      <c r="H993" t="s">
        <v>14</v>
      </c>
      <c r="I993" t="s">
        <v>14</v>
      </c>
    </row>
    <row r="994" spans="1:9">
      <c r="A994" t="s">
        <v>1287</v>
      </c>
      <c r="B994" t="s">
        <v>1273</v>
      </c>
      <c r="C994" t="s">
        <v>991</v>
      </c>
      <c r="D994" s="1">
        <v>16.15</v>
      </c>
      <c r="E994" s="2">
        <v>4.8</v>
      </c>
      <c r="F994" s="2">
        <v>77.52</v>
      </c>
      <c r="G994" t="s">
        <v>1275</v>
      </c>
      <c r="H994" t="s">
        <v>14</v>
      </c>
      <c r="I994" t="s">
        <v>14</v>
      </c>
    </row>
    <row r="995" spans="1:9">
      <c r="A995" t="s">
        <v>1288</v>
      </c>
      <c r="B995" t="s">
        <v>1273</v>
      </c>
      <c r="C995" t="s">
        <v>145</v>
      </c>
      <c r="D995" s="1">
        <v>16.04</v>
      </c>
      <c r="E995" s="2">
        <v>4.2</v>
      </c>
      <c r="F995" s="2">
        <v>67.37</v>
      </c>
      <c r="G995" t="s">
        <v>1275</v>
      </c>
      <c r="H995" t="s">
        <v>14</v>
      </c>
      <c r="I995" t="s">
        <v>14</v>
      </c>
    </row>
    <row r="996" spans="1:9">
      <c r="A996" t="s">
        <v>1289</v>
      </c>
      <c r="B996" t="s">
        <v>1273</v>
      </c>
      <c r="C996" t="s">
        <v>153</v>
      </c>
      <c r="D996" s="1">
        <v>16.11</v>
      </c>
      <c r="E996" s="2">
        <v>6.65</v>
      </c>
      <c r="F996" s="2">
        <v>107.13</v>
      </c>
      <c r="G996" t="s">
        <v>1275</v>
      </c>
      <c r="H996" t="s">
        <v>14</v>
      </c>
      <c r="I996" t="s">
        <v>14</v>
      </c>
    </row>
    <row r="997" spans="1:9">
      <c r="A997" t="s">
        <v>1290</v>
      </c>
      <c r="B997" t="s">
        <v>1273</v>
      </c>
      <c r="C997" t="s">
        <v>139</v>
      </c>
      <c r="D997" s="1">
        <v>16.12</v>
      </c>
      <c r="E997" s="2">
        <v>5.1</v>
      </c>
      <c r="F997" s="2">
        <v>82.21</v>
      </c>
      <c r="G997" t="s">
        <v>1275</v>
      </c>
      <c r="H997" t="s">
        <v>14</v>
      </c>
      <c r="I997" t="s">
        <v>14</v>
      </c>
    </row>
    <row r="998" spans="1:9">
      <c r="A998" t="s">
        <v>1291</v>
      </c>
      <c r="B998" t="s">
        <v>1273</v>
      </c>
      <c r="C998" t="s">
        <v>262</v>
      </c>
      <c r="D998" s="1">
        <v>16.07</v>
      </c>
      <c r="E998" s="2">
        <v>6.05</v>
      </c>
      <c r="F998" s="2">
        <v>97.22</v>
      </c>
      <c r="G998" t="s">
        <v>1275</v>
      </c>
      <c r="H998" t="s">
        <v>14</v>
      </c>
      <c r="I998" t="s">
        <v>14</v>
      </c>
    </row>
    <row r="999" spans="1:9">
      <c r="A999" t="s">
        <v>1292</v>
      </c>
      <c r="B999" t="s">
        <v>1273</v>
      </c>
      <c r="C999" t="s">
        <v>1293</v>
      </c>
      <c r="D999" s="1">
        <v>16.06</v>
      </c>
      <c r="E999" s="2">
        <v>6.35</v>
      </c>
      <c r="F999" s="2">
        <v>101.98</v>
      </c>
      <c r="G999" t="s">
        <v>1275</v>
      </c>
      <c r="H999" t="s">
        <v>14</v>
      </c>
      <c r="I999" t="s">
        <v>14</v>
      </c>
    </row>
    <row r="1000" spans="1:9">
      <c r="A1000" t="s">
        <v>1294</v>
      </c>
      <c r="B1000" t="s">
        <v>1273</v>
      </c>
      <c r="C1000" t="s">
        <v>150</v>
      </c>
      <c r="D1000" s="1">
        <v>16.02</v>
      </c>
      <c r="E1000" s="2">
        <v>4.2</v>
      </c>
      <c r="F1000" s="2">
        <v>67.28</v>
      </c>
      <c r="G1000" t="s">
        <v>1275</v>
      </c>
      <c r="H1000" t="s">
        <v>14</v>
      </c>
      <c r="I1000" t="s">
        <v>14</v>
      </c>
    </row>
    <row r="1001" spans="1:9">
      <c r="A1001" t="s">
        <v>1295</v>
      </c>
      <c r="B1001" t="s">
        <v>1273</v>
      </c>
      <c r="C1001" t="s">
        <v>270</v>
      </c>
      <c r="D1001" s="1">
        <v>15.9</v>
      </c>
      <c r="E1001" s="2">
        <v>9.2</v>
      </c>
      <c r="F1001" s="2">
        <v>146.28</v>
      </c>
      <c r="G1001" t="s">
        <v>1275</v>
      </c>
      <c r="H1001" t="s">
        <v>14</v>
      </c>
      <c r="I1001" t="s">
        <v>14</v>
      </c>
    </row>
    <row r="1002" spans="1:9">
      <c r="A1002" t="s">
        <v>1296</v>
      </c>
      <c r="B1002" t="s">
        <v>1273</v>
      </c>
      <c r="C1002" t="s">
        <v>262</v>
      </c>
      <c r="D1002" s="1">
        <v>15.88</v>
      </c>
      <c r="E1002" s="2">
        <v>6.05</v>
      </c>
      <c r="F1002" s="2">
        <v>96.07</v>
      </c>
      <c r="G1002" t="s">
        <v>1275</v>
      </c>
      <c r="H1002" t="s">
        <v>14</v>
      </c>
      <c r="I1002" t="s">
        <v>14</v>
      </c>
    </row>
    <row r="1003" spans="1:9">
      <c r="A1003" t="s">
        <v>1297</v>
      </c>
      <c r="B1003" t="s">
        <v>1273</v>
      </c>
      <c r="C1003" t="s">
        <v>157</v>
      </c>
      <c r="D1003" s="1">
        <v>16.06</v>
      </c>
      <c r="E1003" s="2">
        <v>5.1</v>
      </c>
      <c r="F1003" s="2">
        <v>81.91</v>
      </c>
      <c r="G1003" t="s">
        <v>1275</v>
      </c>
      <c r="H1003" t="s">
        <v>14</v>
      </c>
      <c r="I1003" t="s">
        <v>14</v>
      </c>
    </row>
    <row r="1004" spans="1:9">
      <c r="A1004" t="s">
        <v>1298</v>
      </c>
      <c r="B1004" t="s">
        <v>1273</v>
      </c>
      <c r="C1004" t="s">
        <v>139</v>
      </c>
      <c r="D1004" s="1">
        <v>16.16</v>
      </c>
      <c r="E1004" s="2">
        <v>5.1</v>
      </c>
      <c r="F1004" s="2">
        <v>82.42</v>
      </c>
      <c r="G1004" t="s">
        <v>1275</v>
      </c>
      <c r="H1004" t="s">
        <v>14</v>
      </c>
      <c r="I1004" t="s">
        <v>14</v>
      </c>
    </row>
    <row r="1005" spans="1:9">
      <c r="A1005" t="s">
        <v>1299</v>
      </c>
      <c r="B1005" t="s">
        <v>1273</v>
      </c>
      <c r="C1005" t="s">
        <v>139</v>
      </c>
      <c r="D1005" s="1">
        <v>15.95</v>
      </c>
      <c r="E1005" s="2">
        <v>5.1</v>
      </c>
      <c r="F1005" s="2">
        <v>81.34</v>
      </c>
      <c r="G1005" t="s">
        <v>1275</v>
      </c>
      <c r="H1005" t="s">
        <v>14</v>
      </c>
      <c r="I1005" t="s">
        <v>14</v>
      </c>
    </row>
    <row r="1006" spans="1:9">
      <c r="A1006" t="s">
        <v>1300</v>
      </c>
      <c r="B1006" t="s">
        <v>1273</v>
      </c>
      <c r="C1006" t="s">
        <v>139</v>
      </c>
      <c r="D1006" s="1">
        <v>16.08</v>
      </c>
      <c r="E1006" s="2">
        <v>5.1</v>
      </c>
      <c r="F1006" s="2">
        <v>82.01</v>
      </c>
      <c r="G1006" t="s">
        <v>1275</v>
      </c>
      <c r="H1006" t="s">
        <v>14</v>
      </c>
      <c r="I1006" t="s">
        <v>14</v>
      </c>
    </row>
    <row r="1007" spans="1:9">
      <c r="A1007" t="s">
        <v>1301</v>
      </c>
      <c r="B1007" t="s">
        <v>1273</v>
      </c>
      <c r="C1007" t="s">
        <v>139</v>
      </c>
      <c r="D1007" s="1">
        <v>16.11</v>
      </c>
      <c r="E1007" s="2">
        <v>5.1</v>
      </c>
      <c r="F1007" s="2">
        <v>82.16</v>
      </c>
      <c r="G1007" t="s">
        <v>1275</v>
      </c>
      <c r="H1007" t="s">
        <v>14</v>
      </c>
      <c r="I1007" t="s">
        <v>14</v>
      </c>
    </row>
    <row r="1008" spans="1:9">
      <c r="A1008" t="s">
        <v>1302</v>
      </c>
      <c r="B1008" t="s">
        <v>1273</v>
      </c>
      <c r="C1008" t="s">
        <v>1303</v>
      </c>
      <c r="D1008" s="1">
        <v>15.97</v>
      </c>
      <c r="E1008" s="2">
        <v>4.8</v>
      </c>
      <c r="F1008" s="2">
        <v>76.66</v>
      </c>
      <c r="G1008" t="s">
        <v>1275</v>
      </c>
      <c r="H1008" t="s">
        <v>14</v>
      </c>
      <c r="I1008" t="s">
        <v>14</v>
      </c>
    </row>
    <row r="1009" spans="1:9">
      <c r="A1009" t="s">
        <v>1304</v>
      </c>
      <c r="B1009" t="s">
        <v>1273</v>
      </c>
      <c r="C1009" t="s">
        <v>262</v>
      </c>
      <c r="D1009" s="1">
        <v>16.03</v>
      </c>
      <c r="E1009" s="2">
        <v>6.05</v>
      </c>
      <c r="F1009" s="2">
        <v>96.98</v>
      </c>
      <c r="G1009" t="s">
        <v>1275</v>
      </c>
      <c r="H1009" t="s">
        <v>14</v>
      </c>
      <c r="I1009" t="s">
        <v>14</v>
      </c>
    </row>
    <row r="1010" spans="1:9">
      <c r="A1010" t="s">
        <v>1305</v>
      </c>
      <c r="B1010" t="s">
        <v>1306</v>
      </c>
      <c r="C1010" t="s">
        <v>77</v>
      </c>
      <c r="D1010" s="1">
        <v>17.05</v>
      </c>
      <c r="E1010" s="2">
        <v>3.35</v>
      </c>
      <c r="F1010" s="2">
        <v>57.12</v>
      </c>
      <c r="G1010" t="s">
        <v>1307</v>
      </c>
      <c r="H1010" t="s">
        <v>14</v>
      </c>
      <c r="I1010" t="s">
        <v>14</v>
      </c>
    </row>
    <row r="1011" spans="1:9">
      <c r="A1011" t="s">
        <v>1308</v>
      </c>
      <c r="B1011" t="s">
        <v>1306</v>
      </c>
      <c r="C1011" t="s">
        <v>92</v>
      </c>
      <c r="D1011" s="1">
        <v>17.02</v>
      </c>
      <c r="E1011" s="2">
        <v>5.35</v>
      </c>
      <c r="F1011" s="2">
        <v>91.06</v>
      </c>
      <c r="G1011" t="s">
        <v>1307</v>
      </c>
      <c r="H1011" t="s">
        <v>14</v>
      </c>
      <c r="I1011" t="s">
        <v>14</v>
      </c>
    </row>
    <row r="1012" spans="1:9">
      <c r="A1012" t="s">
        <v>1309</v>
      </c>
      <c r="B1012" t="s">
        <v>1306</v>
      </c>
      <c r="C1012" t="s">
        <v>1310</v>
      </c>
      <c r="D1012" s="1">
        <v>16.99</v>
      </c>
      <c r="E1012" s="2">
        <v>4.2</v>
      </c>
      <c r="F1012" s="2">
        <v>71.36</v>
      </c>
      <c r="G1012" t="s">
        <v>1307</v>
      </c>
      <c r="H1012" t="s">
        <v>14</v>
      </c>
      <c r="I1012" t="s">
        <v>14</v>
      </c>
    </row>
    <row r="1013" spans="1:9">
      <c r="A1013" t="s">
        <v>1311</v>
      </c>
      <c r="B1013" t="s">
        <v>1306</v>
      </c>
      <c r="C1013" t="s">
        <v>96</v>
      </c>
      <c r="D1013" s="1">
        <v>16.95</v>
      </c>
      <c r="E1013" s="2">
        <v>3.35</v>
      </c>
      <c r="F1013" s="2">
        <v>56.78</v>
      </c>
      <c r="G1013" t="s">
        <v>1307</v>
      </c>
      <c r="H1013" t="s">
        <v>14</v>
      </c>
      <c r="I1013" t="s">
        <v>14</v>
      </c>
    </row>
    <row r="1014" spans="1:9">
      <c r="A1014" t="s">
        <v>1312</v>
      </c>
      <c r="B1014" t="s">
        <v>1306</v>
      </c>
      <c r="C1014" t="s">
        <v>1310</v>
      </c>
      <c r="D1014" s="1">
        <v>17.02</v>
      </c>
      <c r="E1014" s="2">
        <v>4.2</v>
      </c>
      <c r="F1014" s="2">
        <v>71.48</v>
      </c>
      <c r="G1014" t="s">
        <v>1307</v>
      </c>
      <c r="H1014" t="s">
        <v>14</v>
      </c>
      <c r="I1014" t="s">
        <v>14</v>
      </c>
    </row>
    <row r="1015" spans="1:9">
      <c r="A1015" t="s">
        <v>1313</v>
      </c>
      <c r="B1015" t="s">
        <v>1306</v>
      </c>
      <c r="C1015" t="s">
        <v>77</v>
      </c>
      <c r="D1015" s="1">
        <v>19.62</v>
      </c>
      <c r="E1015" s="2">
        <v>3.35</v>
      </c>
      <c r="F1015" s="2">
        <v>65.73</v>
      </c>
      <c r="G1015" t="s">
        <v>1307</v>
      </c>
      <c r="H1015" t="s">
        <v>14</v>
      </c>
      <c r="I1015" t="s">
        <v>14</v>
      </c>
    </row>
    <row r="1016" spans="1:9">
      <c r="A1016" t="s">
        <v>1314</v>
      </c>
      <c r="B1016" t="s">
        <v>1306</v>
      </c>
      <c r="C1016" t="s">
        <v>109</v>
      </c>
      <c r="D1016" s="1">
        <v>19.62</v>
      </c>
      <c r="E1016" s="2">
        <v>5.35</v>
      </c>
      <c r="F1016" s="2">
        <v>104.97</v>
      </c>
      <c r="G1016" t="s">
        <v>1307</v>
      </c>
      <c r="H1016" t="s">
        <v>14</v>
      </c>
      <c r="I1016" t="s">
        <v>14</v>
      </c>
    </row>
    <row r="1017" spans="1:9">
      <c r="A1017" t="s">
        <v>1315</v>
      </c>
      <c r="B1017" t="s">
        <v>1306</v>
      </c>
      <c r="C1017" t="s">
        <v>507</v>
      </c>
      <c r="D1017" s="1">
        <v>19.55</v>
      </c>
      <c r="E1017" s="2">
        <v>5.1</v>
      </c>
      <c r="F1017" s="2">
        <v>99.7</v>
      </c>
      <c r="G1017" t="s">
        <v>1307</v>
      </c>
      <c r="H1017" t="s">
        <v>14</v>
      </c>
      <c r="I1017" t="s">
        <v>14</v>
      </c>
    </row>
    <row r="1018" spans="1:9">
      <c r="A1018" t="s">
        <v>1316</v>
      </c>
      <c r="B1018" t="s">
        <v>1306</v>
      </c>
      <c r="C1018" t="s">
        <v>75</v>
      </c>
      <c r="D1018" s="1">
        <v>19.53</v>
      </c>
      <c r="E1018" s="2">
        <v>4.6</v>
      </c>
      <c r="F1018" s="2">
        <v>89.84</v>
      </c>
      <c r="G1018" t="s">
        <v>1307</v>
      </c>
      <c r="H1018" t="s">
        <v>14</v>
      </c>
      <c r="I1018" t="s">
        <v>14</v>
      </c>
    </row>
    <row r="1019" spans="1:9">
      <c r="A1019" t="s">
        <v>1317</v>
      </c>
      <c r="B1019" t="s">
        <v>1306</v>
      </c>
      <c r="C1019" t="s">
        <v>116</v>
      </c>
      <c r="D1019" s="1">
        <v>19.54</v>
      </c>
      <c r="E1019" s="2">
        <v>5.35</v>
      </c>
      <c r="F1019" s="2">
        <v>104.54</v>
      </c>
      <c r="G1019" t="s">
        <v>1307</v>
      </c>
      <c r="H1019" t="s">
        <v>14</v>
      </c>
      <c r="I1019" t="s">
        <v>14</v>
      </c>
    </row>
    <row r="1020" spans="1:9">
      <c r="A1020" t="s">
        <v>1318</v>
      </c>
      <c r="B1020" t="s">
        <v>1306</v>
      </c>
      <c r="C1020" t="s">
        <v>1310</v>
      </c>
      <c r="D1020" s="1">
        <v>19.57</v>
      </c>
      <c r="E1020" s="2">
        <v>4.2</v>
      </c>
      <c r="F1020" s="2">
        <v>82.19</v>
      </c>
      <c r="G1020" t="s">
        <v>1307</v>
      </c>
      <c r="H1020" t="s">
        <v>14</v>
      </c>
      <c r="I1020" t="s">
        <v>14</v>
      </c>
    </row>
    <row r="1021" spans="1:9">
      <c r="A1021" t="s">
        <v>1319</v>
      </c>
      <c r="B1021" t="s">
        <v>1306</v>
      </c>
      <c r="C1021" t="s">
        <v>1320</v>
      </c>
      <c r="D1021" s="1">
        <v>19.6</v>
      </c>
      <c r="E1021" s="2">
        <v>6.1</v>
      </c>
      <c r="F1021" s="2">
        <v>119.56</v>
      </c>
      <c r="G1021" t="s">
        <v>1307</v>
      </c>
      <c r="H1021" t="s">
        <v>14</v>
      </c>
      <c r="I1021" t="s">
        <v>14</v>
      </c>
    </row>
    <row r="1022" spans="1:9">
      <c r="A1022" t="s">
        <v>1321</v>
      </c>
      <c r="B1022" t="s">
        <v>1306</v>
      </c>
      <c r="C1022" t="s">
        <v>109</v>
      </c>
      <c r="D1022" s="1">
        <v>19.56</v>
      </c>
      <c r="E1022" s="2">
        <v>5.35</v>
      </c>
      <c r="F1022" s="2">
        <v>104.65</v>
      </c>
      <c r="G1022" t="s">
        <v>1307</v>
      </c>
      <c r="H1022" t="s">
        <v>14</v>
      </c>
      <c r="I1022" t="s">
        <v>14</v>
      </c>
    </row>
    <row r="1023" spans="1:9">
      <c r="A1023" t="s">
        <v>1322</v>
      </c>
      <c r="B1023" t="s">
        <v>1306</v>
      </c>
      <c r="C1023" t="s">
        <v>124</v>
      </c>
      <c r="D1023" s="1">
        <v>19.54</v>
      </c>
      <c r="E1023" s="2">
        <v>4.2</v>
      </c>
      <c r="F1023" s="2">
        <v>82.07</v>
      </c>
      <c r="G1023" t="s">
        <v>1307</v>
      </c>
      <c r="H1023" t="s">
        <v>14</v>
      </c>
      <c r="I1023" t="s">
        <v>14</v>
      </c>
    </row>
    <row r="1024" spans="1:9">
      <c r="A1024" t="s">
        <v>1323</v>
      </c>
      <c r="B1024" t="s">
        <v>1306</v>
      </c>
      <c r="C1024" t="s">
        <v>1310</v>
      </c>
      <c r="D1024" s="1">
        <v>19.53</v>
      </c>
      <c r="E1024" s="2">
        <v>4.2</v>
      </c>
      <c r="F1024" s="2">
        <v>82.03</v>
      </c>
      <c r="G1024" t="s">
        <v>1307</v>
      </c>
      <c r="H1024" t="s">
        <v>14</v>
      </c>
      <c r="I1024" t="s">
        <v>14</v>
      </c>
    </row>
    <row r="1025" spans="1:9">
      <c r="A1025" t="s">
        <v>1324</v>
      </c>
      <c r="B1025" t="s">
        <v>1306</v>
      </c>
      <c r="C1025" t="s">
        <v>124</v>
      </c>
      <c r="D1025" s="1">
        <v>19.56</v>
      </c>
      <c r="E1025" s="2">
        <v>4.2</v>
      </c>
      <c r="F1025" s="2">
        <v>82.15</v>
      </c>
      <c r="G1025" t="s">
        <v>1307</v>
      </c>
      <c r="H1025" t="s">
        <v>14</v>
      </c>
      <c r="I1025" t="s">
        <v>14</v>
      </c>
    </row>
    <row r="1026" spans="1:9">
      <c r="A1026" t="s">
        <v>1325</v>
      </c>
      <c r="B1026" t="s">
        <v>1306</v>
      </c>
      <c r="C1026" t="s">
        <v>509</v>
      </c>
      <c r="D1026" s="1">
        <v>19.55</v>
      </c>
      <c r="E1026" s="2">
        <v>5.85</v>
      </c>
      <c r="F1026" s="2">
        <v>114.37</v>
      </c>
      <c r="G1026" t="s">
        <v>1307</v>
      </c>
      <c r="H1026" t="s">
        <v>14</v>
      </c>
      <c r="I1026" t="s">
        <v>14</v>
      </c>
    </row>
    <row r="1027" spans="1:9">
      <c r="A1027" t="s">
        <v>1326</v>
      </c>
      <c r="B1027" t="s">
        <v>1327</v>
      </c>
      <c r="C1027" t="s">
        <v>72</v>
      </c>
      <c r="D1027" s="1">
        <v>20.1</v>
      </c>
      <c r="E1027" s="2">
        <v>6.6</v>
      </c>
      <c r="F1027" s="2">
        <v>132.66</v>
      </c>
      <c r="G1027" t="s">
        <v>1328</v>
      </c>
      <c r="H1027" t="s">
        <v>14</v>
      </c>
      <c r="I1027" t="s">
        <v>14</v>
      </c>
    </row>
    <row r="1028" spans="1:9">
      <c r="A1028" t="s">
        <v>1329</v>
      </c>
      <c r="B1028" t="s">
        <v>1327</v>
      </c>
      <c r="C1028" t="s">
        <v>507</v>
      </c>
      <c r="D1028" s="1">
        <v>20.07</v>
      </c>
      <c r="E1028" s="2">
        <v>5.1</v>
      </c>
      <c r="F1028" s="2">
        <v>102.36</v>
      </c>
      <c r="G1028" t="s">
        <v>1328</v>
      </c>
      <c r="H1028" t="s">
        <v>14</v>
      </c>
      <c r="I1028" t="s">
        <v>14</v>
      </c>
    </row>
    <row r="1029" spans="1:9">
      <c r="A1029" t="s">
        <v>1330</v>
      </c>
      <c r="B1029" t="s">
        <v>1327</v>
      </c>
      <c r="C1029" t="s">
        <v>75</v>
      </c>
      <c r="D1029" s="1">
        <v>20.12</v>
      </c>
      <c r="E1029" s="2">
        <v>4.6</v>
      </c>
      <c r="F1029" s="2">
        <v>92.55</v>
      </c>
      <c r="G1029" t="s">
        <v>1328</v>
      </c>
      <c r="H1029" t="s">
        <v>14</v>
      </c>
      <c r="I1029" t="s">
        <v>14</v>
      </c>
    </row>
    <row r="1030" spans="1:9">
      <c r="A1030" t="s">
        <v>1331</v>
      </c>
      <c r="B1030" t="s">
        <v>1327</v>
      </c>
      <c r="C1030" t="s">
        <v>77</v>
      </c>
      <c r="D1030" s="1">
        <v>20.13</v>
      </c>
      <c r="E1030" s="2">
        <v>3.35</v>
      </c>
      <c r="F1030" s="2">
        <v>67.44</v>
      </c>
      <c r="G1030" t="s">
        <v>1328</v>
      </c>
      <c r="H1030" t="s">
        <v>14</v>
      </c>
      <c r="I1030" t="s">
        <v>14</v>
      </c>
    </row>
    <row r="1031" spans="1:9">
      <c r="A1031" t="s">
        <v>1332</v>
      </c>
      <c r="B1031" t="s">
        <v>1327</v>
      </c>
      <c r="C1031" t="s">
        <v>1333</v>
      </c>
      <c r="D1031" s="1">
        <v>20.11</v>
      </c>
      <c r="E1031" s="2">
        <v>4.05</v>
      </c>
      <c r="F1031" s="2">
        <v>81.45</v>
      </c>
      <c r="G1031" t="s">
        <v>1328</v>
      </c>
      <c r="H1031" t="s">
        <v>14</v>
      </c>
      <c r="I1031" t="s">
        <v>14</v>
      </c>
    </row>
    <row r="1032" spans="1:9">
      <c r="A1032" t="s">
        <v>1334</v>
      </c>
      <c r="B1032" t="s">
        <v>1327</v>
      </c>
      <c r="C1032" t="s">
        <v>102</v>
      </c>
      <c r="D1032" s="1">
        <v>20.04</v>
      </c>
      <c r="E1032" s="2">
        <v>5.85</v>
      </c>
      <c r="F1032" s="2">
        <v>117.23</v>
      </c>
      <c r="G1032" t="s">
        <v>1328</v>
      </c>
      <c r="H1032" t="s">
        <v>14</v>
      </c>
      <c r="I1032" t="s">
        <v>14</v>
      </c>
    </row>
    <row r="1033" spans="1:9">
      <c r="A1033" t="s">
        <v>1335</v>
      </c>
      <c r="B1033" t="s">
        <v>1327</v>
      </c>
      <c r="C1033" t="s">
        <v>92</v>
      </c>
      <c r="D1033" s="1">
        <v>19.99</v>
      </c>
      <c r="E1033" s="2">
        <v>5.35</v>
      </c>
      <c r="F1033" s="2">
        <v>106.95</v>
      </c>
      <c r="G1033" t="s">
        <v>1328</v>
      </c>
      <c r="H1033" t="s">
        <v>14</v>
      </c>
      <c r="I1033" t="s">
        <v>14</v>
      </c>
    </row>
    <row r="1034" spans="1:9">
      <c r="A1034" t="s">
        <v>1336</v>
      </c>
      <c r="B1034" t="s">
        <v>1327</v>
      </c>
      <c r="C1034" t="s">
        <v>79</v>
      </c>
      <c r="D1034" s="1">
        <v>20.14</v>
      </c>
      <c r="E1034" s="2">
        <v>3.85</v>
      </c>
      <c r="F1034" s="2">
        <v>77.54</v>
      </c>
      <c r="G1034" t="s">
        <v>1328</v>
      </c>
      <c r="H1034" t="s">
        <v>14</v>
      </c>
      <c r="I1034" t="s">
        <v>14</v>
      </c>
    </row>
    <row r="1035" spans="1:9">
      <c r="A1035" t="s">
        <v>1337</v>
      </c>
      <c r="B1035" t="s">
        <v>1327</v>
      </c>
      <c r="C1035" t="s">
        <v>92</v>
      </c>
      <c r="D1035" s="1">
        <v>20.08</v>
      </c>
      <c r="E1035" s="2">
        <v>5.35</v>
      </c>
      <c r="F1035" s="2">
        <v>107.43</v>
      </c>
      <c r="G1035" t="s">
        <v>1328</v>
      </c>
      <c r="H1035" t="s">
        <v>14</v>
      </c>
      <c r="I1035" t="s">
        <v>14</v>
      </c>
    </row>
    <row r="1036" spans="1:9">
      <c r="A1036" t="s">
        <v>1338</v>
      </c>
      <c r="B1036" t="s">
        <v>1327</v>
      </c>
      <c r="C1036" t="s">
        <v>79</v>
      </c>
      <c r="D1036" s="1">
        <v>20.04</v>
      </c>
      <c r="E1036" s="2">
        <v>3.85</v>
      </c>
      <c r="F1036" s="2">
        <v>77.15</v>
      </c>
      <c r="G1036" t="s">
        <v>1328</v>
      </c>
      <c r="H1036" t="s">
        <v>14</v>
      </c>
      <c r="I1036" t="s">
        <v>14</v>
      </c>
    </row>
    <row r="1037" spans="1:9">
      <c r="A1037" t="s">
        <v>1339</v>
      </c>
      <c r="B1037" t="s">
        <v>1327</v>
      </c>
      <c r="C1037" t="s">
        <v>75</v>
      </c>
      <c r="D1037" s="1">
        <v>20.07</v>
      </c>
      <c r="E1037" s="2">
        <v>4.6</v>
      </c>
      <c r="F1037" s="2">
        <v>92.32</v>
      </c>
      <c r="G1037" t="s">
        <v>1328</v>
      </c>
      <c r="H1037" t="s">
        <v>14</v>
      </c>
      <c r="I1037" t="s">
        <v>14</v>
      </c>
    </row>
    <row r="1038" spans="1:9">
      <c r="A1038" t="s">
        <v>1340</v>
      </c>
      <c r="B1038" t="s">
        <v>1327</v>
      </c>
      <c r="C1038" t="s">
        <v>104</v>
      </c>
      <c r="D1038" s="1">
        <v>20.01</v>
      </c>
      <c r="E1038" s="2">
        <v>3.35</v>
      </c>
      <c r="F1038" s="2">
        <v>67.03</v>
      </c>
      <c r="G1038" t="s">
        <v>1328</v>
      </c>
      <c r="H1038" t="s">
        <v>14</v>
      </c>
      <c r="I1038" t="s">
        <v>14</v>
      </c>
    </row>
    <row r="1039" spans="1:9">
      <c r="A1039" t="s">
        <v>1341</v>
      </c>
      <c r="B1039" t="s">
        <v>1327</v>
      </c>
      <c r="C1039" t="s">
        <v>507</v>
      </c>
      <c r="D1039" s="1">
        <v>20.07</v>
      </c>
      <c r="E1039" s="2">
        <v>5.1</v>
      </c>
      <c r="F1039" s="2">
        <v>102.36</v>
      </c>
      <c r="G1039" t="s">
        <v>1328</v>
      </c>
      <c r="H1039" t="s">
        <v>14</v>
      </c>
      <c r="I1039" t="s">
        <v>14</v>
      </c>
    </row>
    <row r="1040" spans="1:9">
      <c r="A1040" t="s">
        <v>1342</v>
      </c>
      <c r="B1040" t="s">
        <v>1327</v>
      </c>
      <c r="C1040" t="s">
        <v>47</v>
      </c>
      <c r="D1040" s="1">
        <v>19.53</v>
      </c>
      <c r="E1040" s="2">
        <v>3.35</v>
      </c>
      <c r="F1040" s="2">
        <v>65.43</v>
      </c>
      <c r="G1040" t="s">
        <v>1328</v>
      </c>
      <c r="H1040" t="s">
        <v>14</v>
      </c>
      <c r="I1040" t="s">
        <v>14</v>
      </c>
    </row>
    <row r="1041" spans="1:9">
      <c r="A1041" t="s">
        <v>1343</v>
      </c>
      <c r="B1041" t="s">
        <v>1327</v>
      </c>
      <c r="C1041" t="s">
        <v>129</v>
      </c>
      <c r="D1041" s="1">
        <v>19.5</v>
      </c>
      <c r="E1041" s="2">
        <v>6.05</v>
      </c>
      <c r="F1041" s="2">
        <v>117.98</v>
      </c>
      <c r="G1041" t="s">
        <v>1328</v>
      </c>
      <c r="H1041" t="s">
        <v>14</v>
      </c>
      <c r="I1041" t="s">
        <v>14</v>
      </c>
    </row>
    <row r="1042" spans="1:9">
      <c r="A1042" t="s">
        <v>1344</v>
      </c>
      <c r="B1042" t="s">
        <v>1327</v>
      </c>
      <c r="C1042" t="s">
        <v>131</v>
      </c>
      <c r="D1042" s="1">
        <v>19.58</v>
      </c>
      <c r="E1042" s="2">
        <v>3.85</v>
      </c>
      <c r="F1042" s="2">
        <v>75.38</v>
      </c>
      <c r="G1042" t="s">
        <v>1328</v>
      </c>
      <c r="H1042" t="s">
        <v>14</v>
      </c>
      <c r="I1042" t="s">
        <v>14</v>
      </c>
    </row>
    <row r="1043" spans="1:9">
      <c r="A1043" t="s">
        <v>1345</v>
      </c>
      <c r="B1043" t="s">
        <v>1327</v>
      </c>
      <c r="C1043" t="s">
        <v>49</v>
      </c>
      <c r="D1043" s="1">
        <v>19.6</v>
      </c>
      <c r="E1043" s="2">
        <v>5.35</v>
      </c>
      <c r="F1043" s="2">
        <v>104.86</v>
      </c>
      <c r="G1043" t="s">
        <v>1328</v>
      </c>
      <c r="H1043" t="s">
        <v>14</v>
      </c>
      <c r="I1043" t="s">
        <v>14</v>
      </c>
    </row>
    <row r="1044" spans="1:9">
      <c r="A1044" t="s">
        <v>1346</v>
      </c>
      <c r="B1044" t="s">
        <v>1327</v>
      </c>
      <c r="C1044" t="s">
        <v>49</v>
      </c>
      <c r="D1044" s="1">
        <v>19.6</v>
      </c>
      <c r="E1044" s="2">
        <v>5.35</v>
      </c>
      <c r="F1044" s="2">
        <v>104.86</v>
      </c>
      <c r="G1044" t="s">
        <v>1328</v>
      </c>
      <c r="H1044" t="s">
        <v>14</v>
      </c>
      <c r="I1044" t="s">
        <v>14</v>
      </c>
    </row>
    <row r="1045" spans="1:9">
      <c r="A1045" t="s">
        <v>1347</v>
      </c>
      <c r="B1045" t="s">
        <v>1327</v>
      </c>
      <c r="C1045" t="s">
        <v>131</v>
      </c>
      <c r="D1045" s="1">
        <v>19.65</v>
      </c>
      <c r="E1045" s="2">
        <v>3.85</v>
      </c>
      <c r="F1045" s="2">
        <v>75.65</v>
      </c>
      <c r="G1045" t="s">
        <v>1328</v>
      </c>
      <c r="H1045" t="s">
        <v>14</v>
      </c>
      <c r="I1045" t="s">
        <v>14</v>
      </c>
    </row>
    <row r="1046" spans="1:9">
      <c r="A1046" t="s">
        <v>1348</v>
      </c>
      <c r="B1046" t="s">
        <v>1327</v>
      </c>
      <c r="C1046" t="s">
        <v>49</v>
      </c>
      <c r="D1046" s="1">
        <v>19.57</v>
      </c>
      <c r="E1046" s="2">
        <v>5.35</v>
      </c>
      <c r="F1046" s="2">
        <v>104.7</v>
      </c>
      <c r="G1046" t="s">
        <v>1328</v>
      </c>
      <c r="H1046" t="s">
        <v>14</v>
      </c>
      <c r="I1046" t="s">
        <v>14</v>
      </c>
    </row>
    <row r="1047" spans="1:9">
      <c r="A1047" t="s">
        <v>1349</v>
      </c>
      <c r="B1047" t="s">
        <v>1327</v>
      </c>
      <c r="C1047" t="s">
        <v>131</v>
      </c>
      <c r="D1047" s="1">
        <v>19.74</v>
      </c>
      <c r="E1047" s="2">
        <v>3.85</v>
      </c>
      <c r="F1047" s="2">
        <v>76</v>
      </c>
      <c r="G1047" t="s">
        <v>1328</v>
      </c>
      <c r="H1047" t="s">
        <v>14</v>
      </c>
      <c r="I1047" t="s">
        <v>14</v>
      </c>
    </row>
    <row r="1048" spans="1:9">
      <c r="A1048" t="s">
        <v>1350</v>
      </c>
      <c r="B1048" t="s">
        <v>1351</v>
      </c>
      <c r="C1048" t="s">
        <v>49</v>
      </c>
      <c r="D1048" s="1">
        <v>19.94</v>
      </c>
      <c r="E1048" s="2">
        <v>5.35</v>
      </c>
      <c r="F1048" s="2">
        <v>106.68</v>
      </c>
      <c r="G1048" t="s">
        <v>1328</v>
      </c>
      <c r="H1048" t="s">
        <v>14</v>
      </c>
      <c r="I1048" t="s">
        <v>14</v>
      </c>
    </row>
    <row r="1049" spans="1:9">
      <c r="A1049" t="s">
        <v>1352</v>
      </c>
      <c r="B1049" t="s">
        <v>1353</v>
      </c>
      <c r="C1049" t="s">
        <v>18</v>
      </c>
      <c r="D1049" s="1">
        <v>18.82</v>
      </c>
      <c r="E1049" s="2">
        <v>3.35</v>
      </c>
      <c r="F1049" s="2">
        <v>63.05</v>
      </c>
      <c r="G1049" t="s">
        <v>1354</v>
      </c>
      <c r="H1049" t="s">
        <v>14</v>
      </c>
      <c r="I1049" t="s">
        <v>14</v>
      </c>
    </row>
    <row r="1050" spans="1:9">
      <c r="A1050" t="s">
        <v>1355</v>
      </c>
      <c r="B1050" t="s">
        <v>1353</v>
      </c>
      <c r="C1050" t="s">
        <v>1356</v>
      </c>
      <c r="D1050" s="1">
        <v>18.88</v>
      </c>
      <c r="E1050" s="2">
        <v>4.8</v>
      </c>
      <c r="F1050" s="2">
        <v>90.62</v>
      </c>
      <c r="G1050" t="s">
        <v>1354</v>
      </c>
      <c r="H1050" t="s">
        <v>14</v>
      </c>
      <c r="I1050" t="s">
        <v>14</v>
      </c>
    </row>
    <row r="1051" spans="1:9">
      <c r="A1051" t="s">
        <v>1357</v>
      </c>
      <c r="B1051" t="s">
        <v>1353</v>
      </c>
      <c r="C1051" t="s">
        <v>39</v>
      </c>
      <c r="D1051" s="1">
        <v>18.78</v>
      </c>
      <c r="E1051" s="2">
        <v>5.6</v>
      </c>
      <c r="F1051" s="2">
        <v>105.17</v>
      </c>
      <c r="G1051" t="s">
        <v>1354</v>
      </c>
      <c r="H1051" t="s">
        <v>14</v>
      </c>
      <c r="I1051" t="s">
        <v>14</v>
      </c>
    </row>
    <row r="1052" spans="1:9">
      <c r="A1052" t="s">
        <v>1358</v>
      </c>
      <c r="B1052" t="s">
        <v>1353</v>
      </c>
      <c r="C1052" t="s">
        <v>24</v>
      </c>
      <c r="D1052" s="1">
        <v>18.76</v>
      </c>
      <c r="E1052" s="2">
        <v>3.35</v>
      </c>
      <c r="F1052" s="2">
        <v>62.85</v>
      </c>
      <c r="G1052" t="s">
        <v>1354</v>
      </c>
      <c r="H1052" t="s">
        <v>14</v>
      </c>
      <c r="I1052" t="s">
        <v>14</v>
      </c>
    </row>
    <row r="1053" spans="1:9">
      <c r="A1053" t="s">
        <v>1359</v>
      </c>
      <c r="B1053" t="s">
        <v>1353</v>
      </c>
      <c r="C1053" t="s">
        <v>22</v>
      </c>
      <c r="D1053" s="1">
        <v>18.66</v>
      </c>
      <c r="E1053" s="2">
        <v>5.35</v>
      </c>
      <c r="F1053" s="2">
        <v>99.83</v>
      </c>
      <c r="G1053" t="s">
        <v>1354</v>
      </c>
      <c r="H1053" t="s">
        <v>14</v>
      </c>
      <c r="I1053" t="s">
        <v>14</v>
      </c>
    </row>
    <row r="1054" spans="1:9">
      <c r="A1054" t="s">
        <v>1360</v>
      </c>
      <c r="B1054" t="s">
        <v>1353</v>
      </c>
      <c r="C1054" t="s">
        <v>1361</v>
      </c>
      <c r="D1054" s="1">
        <v>18.88</v>
      </c>
      <c r="E1054" s="2">
        <v>4.05</v>
      </c>
      <c r="F1054" s="2">
        <v>76.46</v>
      </c>
      <c r="G1054" t="s">
        <v>1354</v>
      </c>
      <c r="H1054" t="s">
        <v>14</v>
      </c>
      <c r="I1054" t="s">
        <v>14</v>
      </c>
    </row>
    <row r="1055" spans="1:9">
      <c r="A1055" t="s">
        <v>1362</v>
      </c>
      <c r="B1055" t="s">
        <v>1353</v>
      </c>
      <c r="C1055" t="s">
        <v>18</v>
      </c>
      <c r="D1055" s="1">
        <v>18.83</v>
      </c>
      <c r="E1055" s="2">
        <v>3.35</v>
      </c>
      <c r="F1055" s="2">
        <v>63.08</v>
      </c>
      <c r="G1055" t="s">
        <v>1354</v>
      </c>
      <c r="H1055" t="s">
        <v>14</v>
      </c>
      <c r="I1055" t="s">
        <v>14</v>
      </c>
    </row>
    <row r="1056" spans="1:9">
      <c r="A1056" t="s">
        <v>1363</v>
      </c>
      <c r="B1056" t="s">
        <v>1353</v>
      </c>
      <c r="C1056" t="s">
        <v>22</v>
      </c>
      <c r="D1056" s="1">
        <v>18.84</v>
      </c>
      <c r="E1056" s="2">
        <v>5.35</v>
      </c>
      <c r="F1056" s="2">
        <v>100.79</v>
      </c>
      <c r="G1056" t="s">
        <v>1354</v>
      </c>
      <c r="H1056" t="s">
        <v>14</v>
      </c>
      <c r="I1056" t="s">
        <v>14</v>
      </c>
    </row>
    <row r="1057" spans="1:9">
      <c r="A1057" t="s">
        <v>1364</v>
      </c>
      <c r="B1057" t="s">
        <v>1353</v>
      </c>
      <c r="C1057" t="s">
        <v>49</v>
      </c>
      <c r="D1057" s="1">
        <v>18.59</v>
      </c>
      <c r="E1057" s="2">
        <v>5.35</v>
      </c>
      <c r="F1057" s="2">
        <v>99.46</v>
      </c>
      <c r="G1057" t="s">
        <v>1354</v>
      </c>
      <c r="H1057" t="s">
        <v>14</v>
      </c>
      <c r="I1057" t="s">
        <v>14</v>
      </c>
    </row>
    <row r="1058" spans="1:9">
      <c r="A1058" t="s">
        <v>1365</v>
      </c>
      <c r="B1058" t="s">
        <v>1353</v>
      </c>
      <c r="C1058" t="s">
        <v>131</v>
      </c>
      <c r="D1058" s="1">
        <v>18.73</v>
      </c>
      <c r="E1058" s="2">
        <v>3.85</v>
      </c>
      <c r="F1058" s="2">
        <v>72.11</v>
      </c>
      <c r="G1058" t="s">
        <v>1354</v>
      </c>
      <c r="H1058" t="s">
        <v>14</v>
      </c>
      <c r="I1058" t="s">
        <v>14</v>
      </c>
    </row>
    <row r="1059" spans="1:9">
      <c r="A1059" t="s">
        <v>1366</v>
      </c>
      <c r="B1059" t="s">
        <v>1353</v>
      </c>
      <c r="C1059" t="s">
        <v>49</v>
      </c>
      <c r="D1059" s="1">
        <v>18.78</v>
      </c>
      <c r="E1059" s="2">
        <v>5.35</v>
      </c>
      <c r="F1059" s="2">
        <v>100.47</v>
      </c>
      <c r="G1059" t="s">
        <v>1354</v>
      </c>
      <c r="H1059" t="s">
        <v>14</v>
      </c>
      <c r="I1059" t="s">
        <v>14</v>
      </c>
    </row>
    <row r="1060" spans="1:9">
      <c r="A1060" t="s">
        <v>1367</v>
      </c>
      <c r="B1060" t="s">
        <v>1353</v>
      </c>
      <c r="C1060" t="s">
        <v>49</v>
      </c>
      <c r="D1060" s="1">
        <v>18.75</v>
      </c>
      <c r="E1060" s="2">
        <v>5.35</v>
      </c>
      <c r="F1060" s="2">
        <v>100.31</v>
      </c>
      <c r="G1060" t="s">
        <v>1354</v>
      </c>
      <c r="H1060" t="s">
        <v>14</v>
      </c>
      <c r="I1060" t="s">
        <v>14</v>
      </c>
    </row>
    <row r="1061" spans="1:9">
      <c r="A1061" t="s">
        <v>1368</v>
      </c>
      <c r="B1061" t="s">
        <v>1353</v>
      </c>
      <c r="C1061" t="s">
        <v>131</v>
      </c>
      <c r="D1061" s="1">
        <v>18.73</v>
      </c>
      <c r="E1061" s="2">
        <v>3.85</v>
      </c>
      <c r="F1061" s="2">
        <v>72.11</v>
      </c>
      <c r="G1061" t="s">
        <v>1354</v>
      </c>
      <c r="H1061" t="s">
        <v>14</v>
      </c>
      <c r="I1061" t="s">
        <v>14</v>
      </c>
    </row>
    <row r="1062" spans="1:9">
      <c r="A1062" t="s">
        <v>1369</v>
      </c>
      <c r="B1062" t="s">
        <v>1353</v>
      </c>
      <c r="C1062" t="s">
        <v>49</v>
      </c>
      <c r="D1062" s="1">
        <v>18.75</v>
      </c>
      <c r="E1062" s="2">
        <v>5.35</v>
      </c>
      <c r="F1062" s="2">
        <v>100.31</v>
      </c>
      <c r="G1062" t="s">
        <v>1354</v>
      </c>
      <c r="H1062" t="s">
        <v>14</v>
      </c>
      <c r="I1062" t="s">
        <v>14</v>
      </c>
    </row>
    <row r="1063" spans="1:9">
      <c r="A1063" t="s">
        <v>1370</v>
      </c>
      <c r="B1063" t="s">
        <v>1353</v>
      </c>
      <c r="C1063" t="s">
        <v>131</v>
      </c>
      <c r="D1063" s="1">
        <v>18.68</v>
      </c>
      <c r="E1063" s="2">
        <v>3.85</v>
      </c>
      <c r="F1063" s="2">
        <v>71.92</v>
      </c>
      <c r="G1063" t="s">
        <v>1354</v>
      </c>
      <c r="H1063" t="s">
        <v>14</v>
      </c>
      <c r="I1063" t="s">
        <v>14</v>
      </c>
    </row>
    <row r="1064" spans="1:9">
      <c r="A1064" t="s">
        <v>1371</v>
      </c>
      <c r="B1064" t="s">
        <v>1353</v>
      </c>
      <c r="C1064" t="s">
        <v>66</v>
      </c>
      <c r="D1064" s="1">
        <v>18.72</v>
      </c>
      <c r="E1064" s="2">
        <v>3.35</v>
      </c>
      <c r="F1064" s="2">
        <v>62.71</v>
      </c>
      <c r="G1064" t="s">
        <v>1354</v>
      </c>
      <c r="H1064" t="s">
        <v>14</v>
      </c>
      <c r="I1064" t="s">
        <v>14</v>
      </c>
    </row>
    <row r="1065" spans="1:9">
      <c r="A1065" t="s">
        <v>1372</v>
      </c>
      <c r="B1065" t="s">
        <v>1353</v>
      </c>
      <c r="C1065" t="s">
        <v>49</v>
      </c>
      <c r="D1065" s="1">
        <v>18.58</v>
      </c>
      <c r="E1065" s="2">
        <v>5.35</v>
      </c>
      <c r="F1065" s="2">
        <v>99.4</v>
      </c>
      <c r="G1065" t="s">
        <v>1354</v>
      </c>
      <c r="H1065" t="s">
        <v>14</v>
      </c>
      <c r="I1065" t="s">
        <v>14</v>
      </c>
    </row>
    <row r="1066" spans="1:9">
      <c r="A1066" t="s">
        <v>1373</v>
      </c>
      <c r="B1066" t="s">
        <v>1353</v>
      </c>
      <c r="C1066" t="s">
        <v>51</v>
      </c>
      <c r="D1066" s="1">
        <v>18.68</v>
      </c>
      <c r="E1066" s="2">
        <v>6.05</v>
      </c>
      <c r="F1066" s="2">
        <v>113.01</v>
      </c>
      <c r="G1066" t="s">
        <v>1354</v>
      </c>
      <c r="H1066" t="s">
        <v>14</v>
      </c>
      <c r="I1066" t="s">
        <v>14</v>
      </c>
    </row>
    <row r="1067" spans="1:9">
      <c r="A1067" t="s">
        <v>1374</v>
      </c>
      <c r="B1067" t="s">
        <v>1353</v>
      </c>
      <c r="C1067" t="s">
        <v>858</v>
      </c>
      <c r="D1067" s="1">
        <v>18.73</v>
      </c>
      <c r="E1067" s="2">
        <v>3.85</v>
      </c>
      <c r="F1067" s="2">
        <v>72.11</v>
      </c>
      <c r="G1067" t="s">
        <v>1354</v>
      </c>
      <c r="H1067" t="s">
        <v>14</v>
      </c>
      <c r="I1067" t="s">
        <v>14</v>
      </c>
    </row>
    <row r="1068" spans="1:9">
      <c r="A1068" t="s">
        <v>1375</v>
      </c>
      <c r="B1068" t="s">
        <v>1353</v>
      </c>
      <c r="C1068" t="s">
        <v>47</v>
      </c>
      <c r="D1068" s="1">
        <v>18.73</v>
      </c>
      <c r="E1068" s="2">
        <v>3.35</v>
      </c>
      <c r="F1068" s="2">
        <v>62.75</v>
      </c>
      <c r="G1068" t="s">
        <v>1354</v>
      </c>
      <c r="H1068" t="s">
        <v>14</v>
      </c>
      <c r="I1068" t="s">
        <v>14</v>
      </c>
    </row>
    <row r="1069" spans="1:9">
      <c r="A1069" t="s">
        <v>1376</v>
      </c>
      <c r="B1069" t="s">
        <v>1353</v>
      </c>
      <c r="C1069" t="s">
        <v>66</v>
      </c>
      <c r="D1069" s="1">
        <v>18.7</v>
      </c>
      <c r="E1069" s="2">
        <v>3.35</v>
      </c>
      <c r="F1069" s="2">
        <v>62.64</v>
      </c>
      <c r="G1069" t="s">
        <v>1354</v>
      </c>
      <c r="H1069" t="s">
        <v>14</v>
      </c>
      <c r="I1069" t="s">
        <v>14</v>
      </c>
    </row>
    <row r="1070" spans="1:9">
      <c r="A1070" t="s">
        <v>1377</v>
      </c>
      <c r="B1070" t="s">
        <v>1353</v>
      </c>
      <c r="C1070" t="s">
        <v>47</v>
      </c>
      <c r="D1070" s="1">
        <v>18.67</v>
      </c>
      <c r="E1070" s="2">
        <v>3.35</v>
      </c>
      <c r="F1070" s="2">
        <v>62.54</v>
      </c>
      <c r="G1070" t="s">
        <v>1354</v>
      </c>
      <c r="H1070" t="s">
        <v>14</v>
      </c>
      <c r="I1070" t="s">
        <v>14</v>
      </c>
    </row>
    <row r="1071" spans="1:9">
      <c r="A1071" t="s">
        <v>1378</v>
      </c>
      <c r="B1071" t="s">
        <v>1353</v>
      </c>
      <c r="C1071" t="s">
        <v>51</v>
      </c>
      <c r="D1071" s="1">
        <v>18.78</v>
      </c>
      <c r="E1071" s="2">
        <v>6.05</v>
      </c>
      <c r="F1071" s="2">
        <v>113.62</v>
      </c>
      <c r="G1071" t="s">
        <v>1354</v>
      </c>
      <c r="H1071" t="s">
        <v>14</v>
      </c>
      <c r="I1071" t="s">
        <v>14</v>
      </c>
    </row>
    <row r="1072" spans="1:9">
      <c r="A1072" t="s">
        <v>1379</v>
      </c>
      <c r="B1072" t="s">
        <v>1353</v>
      </c>
      <c r="C1072" t="s">
        <v>47</v>
      </c>
      <c r="D1072" s="1">
        <v>18.72</v>
      </c>
      <c r="E1072" s="2">
        <v>3.35</v>
      </c>
      <c r="F1072" s="2">
        <v>62.71</v>
      </c>
      <c r="G1072" t="s">
        <v>1354</v>
      </c>
      <c r="H1072" t="s">
        <v>14</v>
      </c>
      <c r="I1072" t="s">
        <v>14</v>
      </c>
    </row>
    <row r="1073" spans="1:9">
      <c r="A1073" t="s">
        <v>1380</v>
      </c>
      <c r="B1073" t="s">
        <v>1381</v>
      </c>
      <c r="C1073" t="s">
        <v>33</v>
      </c>
      <c r="D1073" s="1">
        <v>18.52</v>
      </c>
      <c r="E1073" s="2">
        <v>4.2</v>
      </c>
      <c r="F1073" s="2">
        <v>77.78</v>
      </c>
      <c r="G1073" t="s">
        <v>1382</v>
      </c>
      <c r="H1073" t="s">
        <v>14</v>
      </c>
      <c r="I1073" t="s">
        <v>14</v>
      </c>
    </row>
    <row r="1074" spans="1:9">
      <c r="A1074" t="s">
        <v>1383</v>
      </c>
      <c r="B1074" t="s">
        <v>1381</v>
      </c>
      <c r="C1074" t="s">
        <v>1384</v>
      </c>
      <c r="D1074" s="1">
        <v>18.72</v>
      </c>
      <c r="E1074" s="2">
        <v>7.2</v>
      </c>
      <c r="F1074" s="2">
        <v>134.78</v>
      </c>
      <c r="G1074" t="s">
        <v>1382</v>
      </c>
      <c r="H1074" t="s">
        <v>14</v>
      </c>
      <c r="I1074" t="s">
        <v>14</v>
      </c>
    </row>
    <row r="1075" spans="1:9">
      <c r="A1075" t="s">
        <v>1385</v>
      </c>
      <c r="B1075" t="s">
        <v>1381</v>
      </c>
      <c r="C1075" t="s">
        <v>24</v>
      </c>
      <c r="D1075" s="1">
        <v>18.71</v>
      </c>
      <c r="E1075" s="2">
        <v>3.35</v>
      </c>
      <c r="F1075" s="2">
        <v>62.68</v>
      </c>
      <c r="G1075" t="s">
        <v>1382</v>
      </c>
      <c r="H1075" t="s">
        <v>14</v>
      </c>
      <c r="I1075" t="s">
        <v>14</v>
      </c>
    </row>
    <row r="1076" spans="1:9">
      <c r="A1076" t="s">
        <v>1386</v>
      </c>
      <c r="B1076" t="s">
        <v>1381</v>
      </c>
      <c r="C1076" t="s">
        <v>24</v>
      </c>
      <c r="D1076" s="1">
        <v>18.82</v>
      </c>
      <c r="E1076" s="2">
        <v>3.35</v>
      </c>
      <c r="F1076" s="2">
        <v>63.05</v>
      </c>
      <c r="G1076" t="s">
        <v>1382</v>
      </c>
      <c r="H1076" t="s">
        <v>14</v>
      </c>
      <c r="I1076" t="s">
        <v>14</v>
      </c>
    </row>
    <row r="1077" spans="1:9">
      <c r="A1077" t="s">
        <v>1387</v>
      </c>
      <c r="B1077" t="s">
        <v>1381</v>
      </c>
      <c r="C1077" t="s">
        <v>1388</v>
      </c>
      <c r="D1077" s="1">
        <v>18.69</v>
      </c>
      <c r="E1077" s="2">
        <v>5.35</v>
      </c>
      <c r="F1077" s="2">
        <v>99.99</v>
      </c>
      <c r="G1077" t="s">
        <v>1382</v>
      </c>
      <c r="H1077" t="s">
        <v>14</v>
      </c>
      <c r="I1077" t="s">
        <v>14</v>
      </c>
    </row>
    <row r="1078" spans="1:9">
      <c r="A1078" t="s">
        <v>1389</v>
      </c>
      <c r="B1078" t="s">
        <v>1381</v>
      </c>
      <c r="C1078" t="s">
        <v>33</v>
      </c>
      <c r="D1078" s="1">
        <v>18.78</v>
      </c>
      <c r="E1078" s="2">
        <v>4.2</v>
      </c>
      <c r="F1078" s="2">
        <v>78.88</v>
      </c>
      <c r="G1078" t="s">
        <v>1382</v>
      </c>
      <c r="H1078" t="s">
        <v>14</v>
      </c>
      <c r="I1078" t="s">
        <v>14</v>
      </c>
    </row>
    <row r="1079" spans="1:9">
      <c r="A1079" t="s">
        <v>1390</v>
      </c>
      <c r="B1079" t="s">
        <v>1381</v>
      </c>
      <c r="C1079" t="s">
        <v>33</v>
      </c>
      <c r="D1079" s="1">
        <v>18.7</v>
      </c>
      <c r="E1079" s="2">
        <v>4.2</v>
      </c>
      <c r="F1079" s="2">
        <v>78.54</v>
      </c>
      <c r="G1079" t="s">
        <v>1382</v>
      </c>
      <c r="H1079" t="s">
        <v>14</v>
      </c>
      <c r="I1079" t="s">
        <v>14</v>
      </c>
    </row>
    <row r="1080" spans="1:9">
      <c r="A1080" t="s">
        <v>1391</v>
      </c>
      <c r="B1080" t="s">
        <v>1381</v>
      </c>
      <c r="C1080" t="s">
        <v>28</v>
      </c>
      <c r="D1080" s="1">
        <v>18.71</v>
      </c>
      <c r="E1080" s="2">
        <v>3.85</v>
      </c>
      <c r="F1080" s="2">
        <v>72.03</v>
      </c>
      <c r="G1080" t="s">
        <v>1382</v>
      </c>
      <c r="H1080" t="s">
        <v>14</v>
      </c>
      <c r="I1080" t="s">
        <v>14</v>
      </c>
    </row>
    <row r="1081" spans="1:9">
      <c r="A1081" t="s">
        <v>1392</v>
      </c>
      <c r="B1081" t="s">
        <v>1381</v>
      </c>
      <c r="C1081" t="s">
        <v>22</v>
      </c>
      <c r="D1081" s="1">
        <v>19.94</v>
      </c>
      <c r="E1081" s="2">
        <v>5.35</v>
      </c>
      <c r="F1081" s="2">
        <v>106.68</v>
      </c>
      <c r="G1081" t="s">
        <v>1382</v>
      </c>
      <c r="H1081" t="s">
        <v>14</v>
      </c>
      <c r="I1081" t="s">
        <v>14</v>
      </c>
    </row>
    <row r="1082" spans="1:9">
      <c r="A1082" t="s">
        <v>1393</v>
      </c>
      <c r="B1082" t="s">
        <v>1381</v>
      </c>
      <c r="C1082" t="s">
        <v>24</v>
      </c>
      <c r="D1082" s="1">
        <v>18.61</v>
      </c>
      <c r="E1082" s="2">
        <v>3.35</v>
      </c>
      <c r="F1082" s="2">
        <v>62.34</v>
      </c>
      <c r="G1082" t="s">
        <v>1382</v>
      </c>
      <c r="H1082" t="s">
        <v>14</v>
      </c>
      <c r="I1082" t="s">
        <v>14</v>
      </c>
    </row>
    <row r="1083" spans="1:9">
      <c r="A1083" t="s">
        <v>1394</v>
      </c>
      <c r="B1083" t="s">
        <v>1381</v>
      </c>
      <c r="C1083" t="s">
        <v>22</v>
      </c>
      <c r="D1083" s="1">
        <v>18.56</v>
      </c>
      <c r="E1083" s="2">
        <v>5.35</v>
      </c>
      <c r="F1083" s="2">
        <v>99.3</v>
      </c>
      <c r="G1083" t="s">
        <v>1382</v>
      </c>
      <c r="H1083" t="s">
        <v>14</v>
      </c>
      <c r="I1083" t="s">
        <v>14</v>
      </c>
    </row>
    <row r="1084" spans="1:9">
      <c r="A1084" t="s">
        <v>1395</v>
      </c>
      <c r="B1084" t="s">
        <v>1381</v>
      </c>
      <c r="C1084" t="s">
        <v>20</v>
      </c>
      <c r="D1084" s="1">
        <v>18.55</v>
      </c>
      <c r="E1084" s="2">
        <v>3.35</v>
      </c>
      <c r="F1084" s="2">
        <v>62.14</v>
      </c>
      <c r="G1084" t="s">
        <v>1382</v>
      </c>
      <c r="H1084" t="s">
        <v>14</v>
      </c>
      <c r="I1084" t="s">
        <v>14</v>
      </c>
    </row>
    <row r="1085" spans="1:9">
      <c r="A1085" t="s">
        <v>1396</v>
      </c>
      <c r="B1085" t="s">
        <v>1381</v>
      </c>
      <c r="C1085" t="s">
        <v>22</v>
      </c>
      <c r="D1085" s="1">
        <v>18.5</v>
      </c>
      <c r="E1085" s="2">
        <v>5.35</v>
      </c>
      <c r="F1085" s="2">
        <v>98.98</v>
      </c>
      <c r="G1085" t="s">
        <v>1382</v>
      </c>
      <c r="H1085" t="s">
        <v>14</v>
      </c>
      <c r="I1085" t="s">
        <v>14</v>
      </c>
    </row>
    <row r="1086" spans="1:9">
      <c r="A1086" t="s">
        <v>1397</v>
      </c>
      <c r="B1086" t="s">
        <v>1381</v>
      </c>
      <c r="C1086" t="s">
        <v>24</v>
      </c>
      <c r="D1086" s="1">
        <v>18.58</v>
      </c>
      <c r="E1086" s="2">
        <v>3.35</v>
      </c>
      <c r="F1086" s="2">
        <v>62.24</v>
      </c>
      <c r="G1086" t="s">
        <v>1382</v>
      </c>
      <c r="H1086" t="s">
        <v>14</v>
      </c>
      <c r="I1086" t="s">
        <v>14</v>
      </c>
    </row>
    <row r="1087" spans="1:9">
      <c r="A1087" t="s">
        <v>1398</v>
      </c>
      <c r="B1087" t="s">
        <v>1381</v>
      </c>
      <c r="C1087" t="s">
        <v>1361</v>
      </c>
      <c r="D1087" s="1">
        <v>18.59</v>
      </c>
      <c r="E1087" s="2">
        <v>4.05</v>
      </c>
      <c r="F1087" s="2">
        <v>75.29</v>
      </c>
      <c r="G1087" t="s">
        <v>1382</v>
      </c>
      <c r="H1087" t="s">
        <v>14</v>
      </c>
      <c r="I1087" t="s">
        <v>14</v>
      </c>
    </row>
    <row r="1088" spans="1:9">
      <c r="A1088" t="s">
        <v>1399</v>
      </c>
      <c r="B1088" t="s">
        <v>1381</v>
      </c>
      <c r="C1088" t="s">
        <v>22</v>
      </c>
      <c r="D1088" s="1">
        <v>18.57</v>
      </c>
      <c r="E1088" s="2">
        <v>5.35</v>
      </c>
      <c r="F1088" s="2">
        <v>99.35</v>
      </c>
      <c r="G1088" t="s">
        <v>1382</v>
      </c>
      <c r="H1088" t="s">
        <v>14</v>
      </c>
      <c r="I1088" t="s">
        <v>14</v>
      </c>
    </row>
    <row r="1089" spans="1:9">
      <c r="A1089" t="s">
        <v>1400</v>
      </c>
      <c r="B1089" t="s">
        <v>1381</v>
      </c>
      <c r="C1089" t="s">
        <v>20</v>
      </c>
      <c r="D1089" s="1">
        <v>18.51</v>
      </c>
      <c r="E1089" s="2">
        <v>3.35</v>
      </c>
      <c r="F1089" s="2">
        <v>62.01</v>
      </c>
      <c r="G1089" t="s">
        <v>1382</v>
      </c>
      <c r="H1089" t="s">
        <v>14</v>
      </c>
      <c r="I1089" t="s">
        <v>14</v>
      </c>
    </row>
    <row r="1090" spans="1:9">
      <c r="A1090" t="s">
        <v>1401</v>
      </c>
      <c r="B1090" t="s">
        <v>1381</v>
      </c>
      <c r="C1090" t="s">
        <v>28</v>
      </c>
      <c r="D1090" s="1">
        <v>18.55</v>
      </c>
      <c r="E1090" s="2">
        <v>3.85</v>
      </c>
      <c r="F1090" s="2">
        <v>71.42</v>
      </c>
      <c r="G1090" t="s">
        <v>1382</v>
      </c>
      <c r="H1090" t="s">
        <v>14</v>
      </c>
      <c r="I1090" t="s">
        <v>14</v>
      </c>
    </row>
    <row r="1091" spans="1:9">
      <c r="A1091" t="s">
        <v>1402</v>
      </c>
      <c r="B1091" t="s">
        <v>1381</v>
      </c>
      <c r="C1091" t="s">
        <v>47</v>
      </c>
      <c r="D1091" s="1">
        <v>18.53</v>
      </c>
      <c r="E1091" s="2">
        <v>3.35</v>
      </c>
      <c r="F1091" s="2">
        <v>62.08</v>
      </c>
      <c r="G1091" t="s">
        <v>1382</v>
      </c>
      <c r="H1091" t="s">
        <v>14</v>
      </c>
      <c r="I1091" t="s">
        <v>14</v>
      </c>
    </row>
    <row r="1092" spans="1:9">
      <c r="A1092" t="s">
        <v>1403</v>
      </c>
      <c r="B1092" t="s">
        <v>1381</v>
      </c>
      <c r="C1092" t="s">
        <v>49</v>
      </c>
      <c r="D1092" s="1">
        <v>18.56</v>
      </c>
      <c r="E1092" s="2">
        <v>5.35</v>
      </c>
      <c r="F1092" s="2">
        <v>99.3</v>
      </c>
      <c r="G1092" t="s">
        <v>1382</v>
      </c>
      <c r="H1092" t="s">
        <v>14</v>
      </c>
      <c r="I1092" t="s">
        <v>14</v>
      </c>
    </row>
    <row r="1093" spans="1:9">
      <c r="A1093" t="s">
        <v>1404</v>
      </c>
      <c r="B1093" t="s">
        <v>1381</v>
      </c>
      <c r="C1093" t="s">
        <v>858</v>
      </c>
      <c r="D1093" s="1">
        <v>18.53</v>
      </c>
      <c r="E1093" s="2">
        <v>3.85</v>
      </c>
      <c r="F1093" s="2">
        <v>71.34</v>
      </c>
      <c r="G1093" t="s">
        <v>1382</v>
      </c>
      <c r="H1093" t="s">
        <v>14</v>
      </c>
      <c r="I1093" t="s">
        <v>14</v>
      </c>
    </row>
    <row r="1094" spans="1:9">
      <c r="A1094" t="s">
        <v>1405</v>
      </c>
      <c r="B1094" t="s">
        <v>1381</v>
      </c>
      <c r="C1094" t="s">
        <v>53</v>
      </c>
      <c r="D1094" s="1">
        <v>18.52</v>
      </c>
      <c r="E1094" s="2">
        <v>5.85</v>
      </c>
      <c r="F1094" s="2">
        <v>108.34</v>
      </c>
      <c r="G1094" t="s">
        <v>1382</v>
      </c>
      <c r="H1094" t="s">
        <v>14</v>
      </c>
      <c r="I1094" t="s">
        <v>14</v>
      </c>
    </row>
    <row r="1095" spans="1:9">
      <c r="A1095" t="s">
        <v>1406</v>
      </c>
      <c r="B1095" t="s">
        <v>1381</v>
      </c>
      <c r="C1095" t="s">
        <v>49</v>
      </c>
      <c r="D1095" s="1">
        <v>18.54</v>
      </c>
      <c r="E1095" s="2">
        <v>5.35</v>
      </c>
      <c r="F1095" s="2">
        <v>99.19</v>
      </c>
      <c r="G1095" t="s">
        <v>1382</v>
      </c>
      <c r="H1095" t="s">
        <v>14</v>
      </c>
      <c r="I1095" t="s">
        <v>14</v>
      </c>
    </row>
    <row r="1096" spans="1:9">
      <c r="A1096" t="s">
        <v>1407</v>
      </c>
      <c r="B1096" t="s">
        <v>1381</v>
      </c>
      <c r="C1096" t="s">
        <v>60</v>
      </c>
      <c r="D1096" s="1">
        <v>18.49</v>
      </c>
      <c r="E1096" s="2">
        <v>3.35</v>
      </c>
      <c r="F1096" s="2">
        <v>61.94</v>
      </c>
      <c r="G1096" t="s">
        <v>1382</v>
      </c>
      <c r="H1096" t="s">
        <v>14</v>
      </c>
      <c r="I1096" t="s">
        <v>14</v>
      </c>
    </row>
    <row r="1097" spans="1:9">
      <c r="A1097" t="s">
        <v>1408</v>
      </c>
      <c r="B1097" t="s">
        <v>1381</v>
      </c>
      <c r="C1097" t="s">
        <v>131</v>
      </c>
      <c r="D1097" s="1">
        <v>18.47</v>
      </c>
      <c r="E1097" s="2">
        <v>3.85</v>
      </c>
      <c r="F1097" s="2">
        <v>71.11</v>
      </c>
      <c r="G1097" t="s">
        <v>1382</v>
      </c>
      <c r="H1097" t="s">
        <v>14</v>
      </c>
      <c r="I1097" t="s">
        <v>14</v>
      </c>
    </row>
    <row r="1098" spans="1:9">
      <c r="A1098" t="s">
        <v>1409</v>
      </c>
      <c r="B1098" t="s">
        <v>1381</v>
      </c>
      <c r="C1098" t="s">
        <v>131</v>
      </c>
      <c r="D1098" s="1">
        <v>18.51</v>
      </c>
      <c r="E1098" s="2">
        <v>3.85</v>
      </c>
      <c r="F1098" s="2">
        <v>71.26</v>
      </c>
      <c r="G1098" t="s">
        <v>1382</v>
      </c>
      <c r="H1098" t="s">
        <v>14</v>
      </c>
      <c r="I1098" t="s">
        <v>14</v>
      </c>
    </row>
    <row r="1099" spans="1:9">
      <c r="A1099" t="s">
        <v>1410</v>
      </c>
      <c r="B1099" t="s">
        <v>1381</v>
      </c>
      <c r="C1099" t="s">
        <v>47</v>
      </c>
      <c r="D1099" s="1">
        <v>18.43</v>
      </c>
      <c r="E1099" s="2">
        <v>3.35</v>
      </c>
      <c r="F1099" s="2">
        <v>61.74</v>
      </c>
      <c r="G1099" t="s">
        <v>1382</v>
      </c>
      <c r="H1099" t="s">
        <v>14</v>
      </c>
      <c r="I1099" t="s">
        <v>14</v>
      </c>
    </row>
    <row r="1100" spans="1:9">
      <c r="A1100" t="s">
        <v>1411</v>
      </c>
      <c r="B1100" t="s">
        <v>1381</v>
      </c>
      <c r="C1100" t="s">
        <v>131</v>
      </c>
      <c r="D1100" s="1">
        <v>18.55</v>
      </c>
      <c r="E1100" s="2">
        <v>3.85</v>
      </c>
      <c r="F1100" s="2">
        <v>71.42</v>
      </c>
      <c r="G1100" t="s">
        <v>1382</v>
      </c>
      <c r="H1100" t="s">
        <v>14</v>
      </c>
      <c r="I1100" t="s">
        <v>14</v>
      </c>
    </row>
    <row r="1101" spans="1:9">
      <c r="A1101" t="s">
        <v>1412</v>
      </c>
      <c r="B1101" t="s">
        <v>1381</v>
      </c>
      <c r="C1101" t="s">
        <v>51</v>
      </c>
      <c r="D1101" s="1">
        <v>18.51</v>
      </c>
      <c r="E1101" s="2">
        <v>6.05</v>
      </c>
      <c r="F1101" s="2">
        <v>111.99</v>
      </c>
      <c r="G1101" t="s">
        <v>1382</v>
      </c>
      <c r="H1101" t="s">
        <v>14</v>
      </c>
      <c r="I1101" t="s">
        <v>14</v>
      </c>
    </row>
    <row r="1102" spans="1:9">
      <c r="A1102" t="s">
        <v>1413</v>
      </c>
      <c r="B1102" t="s">
        <v>1381</v>
      </c>
      <c r="C1102" t="s">
        <v>60</v>
      </c>
      <c r="D1102" s="1">
        <v>18.52</v>
      </c>
      <c r="E1102" s="2">
        <v>3.35</v>
      </c>
      <c r="F1102" s="2">
        <v>62.04</v>
      </c>
      <c r="G1102" t="s">
        <v>1382</v>
      </c>
      <c r="H1102" t="s">
        <v>14</v>
      </c>
      <c r="I1102" t="s">
        <v>14</v>
      </c>
    </row>
    <row r="1103" spans="1:9">
      <c r="A1103" t="s">
        <v>1414</v>
      </c>
      <c r="B1103" t="s">
        <v>1381</v>
      </c>
      <c r="C1103" t="s">
        <v>131</v>
      </c>
      <c r="D1103" s="1">
        <v>18.52</v>
      </c>
      <c r="E1103" s="2">
        <v>3.85</v>
      </c>
      <c r="F1103" s="2">
        <v>71.3</v>
      </c>
      <c r="G1103" t="s">
        <v>1382</v>
      </c>
      <c r="H1103" t="s">
        <v>14</v>
      </c>
      <c r="I1103" t="s">
        <v>14</v>
      </c>
    </row>
    <row r="1104" spans="1:9">
      <c r="A1104" t="s">
        <v>1415</v>
      </c>
      <c r="B1104" t="s">
        <v>1381</v>
      </c>
      <c r="C1104" t="s">
        <v>47</v>
      </c>
      <c r="D1104" s="1">
        <v>18.48</v>
      </c>
      <c r="E1104" s="2">
        <v>3.35</v>
      </c>
      <c r="F1104" s="2">
        <v>61.91</v>
      </c>
      <c r="G1104" t="s">
        <v>1382</v>
      </c>
      <c r="H1104" t="s">
        <v>14</v>
      </c>
      <c r="I1104" t="s">
        <v>14</v>
      </c>
    </row>
    <row r="1105" spans="1:9">
      <c r="A1105" t="s">
        <v>1416</v>
      </c>
      <c r="B1105" t="s">
        <v>1381</v>
      </c>
      <c r="C1105" t="s">
        <v>47</v>
      </c>
      <c r="D1105" s="1">
        <v>18.48</v>
      </c>
      <c r="E1105" s="2">
        <v>3.35</v>
      </c>
      <c r="F1105" s="2">
        <v>61.91</v>
      </c>
      <c r="G1105" t="s">
        <v>1382</v>
      </c>
      <c r="H1105" t="s">
        <v>14</v>
      </c>
      <c r="I1105" t="s">
        <v>14</v>
      </c>
    </row>
    <row r="1106" spans="1:9">
      <c r="A1106" t="s">
        <v>1417</v>
      </c>
      <c r="B1106" t="s">
        <v>1381</v>
      </c>
      <c r="C1106" t="s">
        <v>47</v>
      </c>
      <c r="D1106" s="1">
        <v>18.51</v>
      </c>
      <c r="E1106" s="2">
        <v>3.35</v>
      </c>
      <c r="F1106" s="2">
        <v>62.01</v>
      </c>
      <c r="G1106" t="s">
        <v>1382</v>
      </c>
      <c r="H1106" t="s">
        <v>14</v>
      </c>
      <c r="I1106" t="s">
        <v>14</v>
      </c>
    </row>
    <row r="1107" spans="1:9">
      <c r="A1107" t="s">
        <v>1418</v>
      </c>
      <c r="B1107" t="s">
        <v>1381</v>
      </c>
      <c r="C1107" t="s">
        <v>60</v>
      </c>
      <c r="D1107" s="1">
        <v>18.53</v>
      </c>
      <c r="E1107" s="2">
        <v>3.35</v>
      </c>
      <c r="F1107" s="2">
        <v>62.08</v>
      </c>
      <c r="G1107" t="s">
        <v>1382</v>
      </c>
      <c r="H1107" t="s">
        <v>14</v>
      </c>
      <c r="I1107" t="s">
        <v>14</v>
      </c>
    </row>
    <row r="1108" spans="1:9">
      <c r="A1108" t="s">
        <v>1419</v>
      </c>
      <c r="B1108" t="s">
        <v>1381</v>
      </c>
      <c r="C1108" t="s">
        <v>51</v>
      </c>
      <c r="D1108" s="1">
        <v>18.49</v>
      </c>
      <c r="E1108" s="2">
        <v>6.05</v>
      </c>
      <c r="F1108" s="2">
        <v>111.86</v>
      </c>
      <c r="G1108" t="s">
        <v>1382</v>
      </c>
      <c r="H1108" t="s">
        <v>14</v>
      </c>
      <c r="I1108" t="s">
        <v>14</v>
      </c>
    </row>
    <row r="1109" spans="1:9">
      <c r="A1109" t="s">
        <v>1420</v>
      </c>
      <c r="B1109" t="s">
        <v>1381</v>
      </c>
      <c r="C1109" t="s">
        <v>60</v>
      </c>
      <c r="D1109" s="1">
        <v>18.49</v>
      </c>
      <c r="E1109" s="2">
        <v>3.35</v>
      </c>
      <c r="F1109" s="2">
        <v>61.94</v>
      </c>
      <c r="G1109" t="s">
        <v>1382</v>
      </c>
      <c r="H1109" t="s">
        <v>14</v>
      </c>
      <c r="I1109" t="s">
        <v>14</v>
      </c>
    </row>
    <row r="1110" spans="1:9">
      <c r="A1110" t="s">
        <v>1421</v>
      </c>
      <c r="B1110" t="s">
        <v>1381</v>
      </c>
      <c r="C1110" t="s">
        <v>66</v>
      </c>
      <c r="D1110" s="1">
        <v>18.52</v>
      </c>
      <c r="E1110" s="2">
        <v>3.35</v>
      </c>
      <c r="F1110" s="2">
        <v>62.04</v>
      </c>
      <c r="G1110" t="s">
        <v>1382</v>
      </c>
      <c r="H1110" t="s">
        <v>14</v>
      </c>
      <c r="I1110" t="s">
        <v>14</v>
      </c>
    </row>
    <row r="1111" spans="1:9">
      <c r="A1111" t="s">
        <v>1422</v>
      </c>
      <c r="B1111" t="s">
        <v>1381</v>
      </c>
      <c r="C1111" t="s">
        <v>1423</v>
      </c>
      <c r="D1111" s="1">
        <v>18.47</v>
      </c>
      <c r="E1111" s="2">
        <v>6.6</v>
      </c>
      <c r="F1111" s="2">
        <v>121.9</v>
      </c>
      <c r="G1111" t="s">
        <v>1382</v>
      </c>
      <c r="H1111" t="s">
        <v>14</v>
      </c>
      <c r="I1111" t="s">
        <v>14</v>
      </c>
    </row>
    <row r="1112" spans="1:9">
      <c r="A1112" t="s">
        <v>1424</v>
      </c>
      <c r="B1112" t="s">
        <v>1381</v>
      </c>
      <c r="C1112" t="s">
        <v>60</v>
      </c>
      <c r="D1112" s="1">
        <v>18.48</v>
      </c>
      <c r="E1112" s="2">
        <v>3.35</v>
      </c>
      <c r="F1112" s="2">
        <v>61.91</v>
      </c>
      <c r="G1112" t="s">
        <v>1382</v>
      </c>
      <c r="H1112" t="s">
        <v>14</v>
      </c>
      <c r="I1112" t="s">
        <v>14</v>
      </c>
    </row>
    <row r="1113" spans="1:9">
      <c r="A1113" t="s">
        <v>1425</v>
      </c>
      <c r="B1113" t="s">
        <v>1381</v>
      </c>
      <c r="C1113" t="s">
        <v>1426</v>
      </c>
      <c r="D1113" s="1">
        <v>18.48</v>
      </c>
      <c r="E1113" s="2">
        <v>7.2</v>
      </c>
      <c r="F1113" s="2">
        <v>133.06</v>
      </c>
      <c r="G1113" t="s">
        <v>1382</v>
      </c>
      <c r="H1113" t="s">
        <v>14</v>
      </c>
      <c r="I1113" t="s">
        <v>14</v>
      </c>
    </row>
    <row r="1114" spans="1:9">
      <c r="A1114" t="s">
        <v>1427</v>
      </c>
      <c r="B1114" t="s">
        <v>1428</v>
      </c>
      <c r="C1114" t="s">
        <v>116</v>
      </c>
      <c r="D1114" s="1">
        <v>21.06</v>
      </c>
      <c r="E1114" s="2">
        <v>5.35</v>
      </c>
      <c r="F1114" s="2">
        <v>112.67</v>
      </c>
      <c r="G1114" t="s">
        <v>1429</v>
      </c>
      <c r="H1114" t="s">
        <v>968</v>
      </c>
      <c r="I1114" t="s">
        <v>968</v>
      </c>
    </row>
    <row r="1115" spans="1:9">
      <c r="A1115" t="s">
        <v>1430</v>
      </c>
      <c r="B1115" t="s">
        <v>1428</v>
      </c>
      <c r="C1115" t="s">
        <v>75</v>
      </c>
      <c r="D1115" s="1">
        <v>21.01</v>
      </c>
      <c r="E1115" s="2">
        <v>4.6</v>
      </c>
      <c r="F1115" s="2">
        <v>96.65</v>
      </c>
      <c r="G1115" t="s">
        <v>1429</v>
      </c>
      <c r="H1115" t="s">
        <v>968</v>
      </c>
      <c r="I1115" t="s">
        <v>968</v>
      </c>
    </row>
    <row r="1116" spans="1:9">
      <c r="A1116" t="s">
        <v>1431</v>
      </c>
      <c r="B1116" t="s">
        <v>1428</v>
      </c>
      <c r="C1116" t="s">
        <v>1432</v>
      </c>
      <c r="D1116" s="1">
        <v>21.06</v>
      </c>
      <c r="E1116" s="2">
        <v>4.8</v>
      </c>
      <c r="F1116" s="2">
        <v>101.09</v>
      </c>
      <c r="G1116" t="s">
        <v>1429</v>
      </c>
      <c r="H1116" t="s">
        <v>968</v>
      </c>
      <c r="I1116" t="s">
        <v>968</v>
      </c>
    </row>
    <row r="1117" spans="1:9">
      <c r="A1117" t="s">
        <v>1433</v>
      </c>
      <c r="B1117" t="s">
        <v>1428</v>
      </c>
      <c r="C1117" t="s">
        <v>1434</v>
      </c>
      <c r="D1117" s="1">
        <v>21.05</v>
      </c>
      <c r="E1117" s="2">
        <v>5.1</v>
      </c>
      <c r="F1117" s="2">
        <v>107.35</v>
      </c>
      <c r="G1117" t="s">
        <v>1429</v>
      </c>
      <c r="H1117" t="s">
        <v>968</v>
      </c>
      <c r="I1117" t="s">
        <v>968</v>
      </c>
    </row>
    <row r="1118" spans="1:9">
      <c r="A1118" t="s">
        <v>1435</v>
      </c>
      <c r="B1118" t="s">
        <v>1428</v>
      </c>
      <c r="C1118" t="s">
        <v>96</v>
      </c>
      <c r="D1118" s="1">
        <v>22</v>
      </c>
      <c r="E1118" s="2">
        <v>3.35</v>
      </c>
      <c r="F1118" s="2">
        <v>73.7</v>
      </c>
      <c r="G1118" t="s">
        <v>1429</v>
      </c>
      <c r="H1118" t="s">
        <v>14</v>
      </c>
      <c r="I1118" t="s">
        <v>14</v>
      </c>
    </row>
    <row r="1119" spans="1:9">
      <c r="A1119" t="s">
        <v>1436</v>
      </c>
      <c r="B1119" t="s">
        <v>1437</v>
      </c>
      <c r="C1119" t="s">
        <v>16</v>
      </c>
      <c r="D1119" s="1">
        <v>20.61</v>
      </c>
      <c r="E1119" s="2">
        <v>6.05</v>
      </c>
      <c r="F1119" s="2">
        <v>124.69</v>
      </c>
      <c r="G1119" t="s">
        <v>1438</v>
      </c>
      <c r="H1119" t="s">
        <v>14</v>
      </c>
      <c r="I1119" t="s">
        <v>14</v>
      </c>
    </row>
    <row r="1120" spans="1:9">
      <c r="A1120" t="s">
        <v>1439</v>
      </c>
      <c r="B1120" t="s">
        <v>1437</v>
      </c>
      <c r="C1120" t="s">
        <v>18</v>
      </c>
      <c r="D1120" s="1">
        <v>20.66</v>
      </c>
      <c r="E1120" s="2">
        <v>3.35</v>
      </c>
      <c r="F1120" s="2">
        <v>69.21</v>
      </c>
      <c r="G1120" t="s">
        <v>1438</v>
      </c>
      <c r="H1120" t="s">
        <v>14</v>
      </c>
      <c r="I1120" t="s">
        <v>14</v>
      </c>
    </row>
    <row r="1121" spans="1:9">
      <c r="A1121" t="s">
        <v>1440</v>
      </c>
      <c r="B1121" t="s">
        <v>1437</v>
      </c>
      <c r="C1121" t="s">
        <v>1388</v>
      </c>
      <c r="D1121" s="1">
        <v>20.66</v>
      </c>
      <c r="E1121" s="2">
        <v>5.35</v>
      </c>
      <c r="F1121" s="2">
        <v>110.53</v>
      </c>
      <c r="G1121" t="s">
        <v>1438</v>
      </c>
      <c r="H1121" t="s">
        <v>14</v>
      </c>
      <c r="I1121" t="s">
        <v>14</v>
      </c>
    </row>
    <row r="1122" spans="1:9">
      <c r="A1122" t="s">
        <v>1441</v>
      </c>
      <c r="B1122" t="s">
        <v>1437</v>
      </c>
      <c r="C1122" t="s">
        <v>12</v>
      </c>
      <c r="D1122" s="1">
        <v>20.64</v>
      </c>
      <c r="E1122" s="2">
        <v>5.1</v>
      </c>
      <c r="F1122" s="2">
        <v>105.26</v>
      </c>
      <c r="G1122" t="s">
        <v>1438</v>
      </c>
      <c r="H1122" t="s">
        <v>14</v>
      </c>
      <c r="I1122" t="s">
        <v>14</v>
      </c>
    </row>
    <row r="1123" spans="1:9">
      <c r="A1123" t="s">
        <v>1442</v>
      </c>
      <c r="B1123" t="s">
        <v>1437</v>
      </c>
      <c r="C1123" t="s">
        <v>24</v>
      </c>
      <c r="D1123" s="1">
        <v>20.63</v>
      </c>
      <c r="E1123" s="2">
        <v>3.35</v>
      </c>
      <c r="F1123" s="2">
        <v>69.11</v>
      </c>
      <c r="G1123" t="s">
        <v>1438</v>
      </c>
      <c r="H1123" t="s">
        <v>14</v>
      </c>
      <c r="I1123" t="s">
        <v>14</v>
      </c>
    </row>
    <row r="1124" spans="1:9">
      <c r="A1124" t="s">
        <v>1443</v>
      </c>
      <c r="B1124" t="s">
        <v>1437</v>
      </c>
      <c r="C1124" t="s">
        <v>22</v>
      </c>
      <c r="D1124" s="1">
        <v>20.6</v>
      </c>
      <c r="E1124" s="2">
        <v>5.35</v>
      </c>
      <c r="F1124" s="2">
        <v>110.21</v>
      </c>
      <c r="G1124" t="s">
        <v>1438</v>
      </c>
      <c r="H1124" t="s">
        <v>14</v>
      </c>
      <c r="I1124" t="s">
        <v>14</v>
      </c>
    </row>
    <row r="1125" spans="1:9">
      <c r="A1125" t="s">
        <v>1444</v>
      </c>
      <c r="B1125" t="s">
        <v>1437</v>
      </c>
      <c r="C1125" t="s">
        <v>22</v>
      </c>
      <c r="D1125" s="1">
        <v>20.71</v>
      </c>
      <c r="E1125" s="2">
        <v>5.35</v>
      </c>
      <c r="F1125" s="2">
        <v>110.8</v>
      </c>
      <c r="G1125" t="s">
        <v>1438</v>
      </c>
      <c r="H1125" t="s">
        <v>14</v>
      </c>
      <c r="I1125" t="s">
        <v>14</v>
      </c>
    </row>
    <row r="1126" spans="1:9">
      <c r="A1126" t="s">
        <v>1445</v>
      </c>
      <c r="B1126" t="s">
        <v>1437</v>
      </c>
      <c r="C1126" t="s">
        <v>28</v>
      </c>
      <c r="D1126" s="1">
        <v>20.6</v>
      </c>
      <c r="E1126" s="2">
        <v>3.85</v>
      </c>
      <c r="F1126" s="2">
        <v>79.31</v>
      </c>
      <c r="G1126" t="s">
        <v>1438</v>
      </c>
      <c r="H1126" t="s">
        <v>14</v>
      </c>
      <c r="I1126" t="s">
        <v>14</v>
      </c>
    </row>
    <row r="1127" spans="1:9">
      <c r="A1127" t="s">
        <v>1446</v>
      </c>
      <c r="B1127" t="s">
        <v>1437</v>
      </c>
      <c r="C1127" t="s">
        <v>22</v>
      </c>
      <c r="D1127" s="1">
        <v>20.54</v>
      </c>
      <c r="E1127" s="2">
        <v>5.35</v>
      </c>
      <c r="F1127" s="2">
        <v>109.89</v>
      </c>
      <c r="G1127" t="s">
        <v>1438</v>
      </c>
      <c r="H1127" t="s">
        <v>14</v>
      </c>
      <c r="I1127" t="s">
        <v>14</v>
      </c>
    </row>
    <row r="1128" spans="1:9">
      <c r="A1128" t="s">
        <v>1447</v>
      </c>
      <c r="B1128" t="s">
        <v>1437</v>
      </c>
      <c r="C1128" t="s">
        <v>20</v>
      </c>
      <c r="D1128" s="1">
        <v>20.5</v>
      </c>
      <c r="E1128" s="2">
        <v>3.35</v>
      </c>
      <c r="F1128" s="2">
        <v>68.68</v>
      </c>
      <c r="G1128" t="s">
        <v>1438</v>
      </c>
      <c r="H1128" t="s">
        <v>14</v>
      </c>
      <c r="I1128" t="s">
        <v>14</v>
      </c>
    </row>
    <row r="1129" spans="1:9">
      <c r="A1129" t="s">
        <v>1448</v>
      </c>
      <c r="B1129" t="s">
        <v>1437</v>
      </c>
      <c r="C1129" t="s">
        <v>22</v>
      </c>
      <c r="D1129" s="1">
        <v>20.48</v>
      </c>
      <c r="E1129" s="2">
        <v>5.35</v>
      </c>
      <c r="F1129" s="2">
        <v>109.57</v>
      </c>
      <c r="G1129" t="s">
        <v>1438</v>
      </c>
      <c r="H1129" t="s">
        <v>14</v>
      </c>
      <c r="I1129" t="s">
        <v>14</v>
      </c>
    </row>
    <row r="1130" spans="1:9">
      <c r="A1130" t="s">
        <v>1449</v>
      </c>
      <c r="B1130" t="s">
        <v>1437</v>
      </c>
      <c r="C1130" t="s">
        <v>24</v>
      </c>
      <c r="D1130" s="1">
        <v>20.49</v>
      </c>
      <c r="E1130" s="2">
        <v>3.35</v>
      </c>
      <c r="F1130" s="2">
        <v>68.64</v>
      </c>
      <c r="G1130" t="s">
        <v>1438</v>
      </c>
      <c r="H1130" t="s">
        <v>14</v>
      </c>
      <c r="I1130" t="s">
        <v>14</v>
      </c>
    </row>
    <row r="1131" spans="1:9">
      <c r="A1131" t="s">
        <v>1450</v>
      </c>
      <c r="B1131" t="s">
        <v>1437</v>
      </c>
      <c r="C1131" t="s">
        <v>1361</v>
      </c>
      <c r="D1131" s="1">
        <v>20.51</v>
      </c>
      <c r="E1131" s="2">
        <v>4.05</v>
      </c>
      <c r="F1131" s="2">
        <v>83.07</v>
      </c>
      <c r="G1131" t="s">
        <v>1438</v>
      </c>
      <c r="H1131" t="s">
        <v>14</v>
      </c>
      <c r="I1131" t="s">
        <v>14</v>
      </c>
    </row>
    <row r="1132" spans="1:9">
      <c r="A1132" t="s">
        <v>1451</v>
      </c>
      <c r="B1132" t="s">
        <v>1437</v>
      </c>
      <c r="C1132" t="s">
        <v>22</v>
      </c>
      <c r="D1132" s="1">
        <v>20.45</v>
      </c>
      <c r="E1132" s="2">
        <v>5.35</v>
      </c>
      <c r="F1132" s="2">
        <v>109.41</v>
      </c>
      <c r="G1132" t="s">
        <v>1438</v>
      </c>
      <c r="H1132" t="s">
        <v>14</v>
      </c>
      <c r="I1132" t="s">
        <v>14</v>
      </c>
    </row>
    <row r="1133" spans="1:9">
      <c r="A1133" t="s">
        <v>1452</v>
      </c>
      <c r="B1133" t="s">
        <v>1437</v>
      </c>
      <c r="C1133" t="s">
        <v>20</v>
      </c>
      <c r="D1133" s="1">
        <v>20.59</v>
      </c>
      <c r="E1133" s="2">
        <v>3.35</v>
      </c>
      <c r="F1133" s="2">
        <v>68.98</v>
      </c>
      <c r="G1133" t="s">
        <v>1438</v>
      </c>
      <c r="H1133" t="s">
        <v>14</v>
      </c>
      <c r="I1133" t="s">
        <v>14</v>
      </c>
    </row>
    <row r="1134" spans="1:9">
      <c r="A1134" t="s">
        <v>1453</v>
      </c>
      <c r="B1134" t="s">
        <v>1437</v>
      </c>
      <c r="C1134" t="s">
        <v>956</v>
      </c>
      <c r="D1134" s="1">
        <v>20.6</v>
      </c>
      <c r="E1134" s="2">
        <v>3.35</v>
      </c>
      <c r="F1134" s="2">
        <v>69.01</v>
      </c>
      <c r="G1134" t="s">
        <v>1438</v>
      </c>
      <c r="H1134" t="s">
        <v>14</v>
      </c>
      <c r="I1134" t="s">
        <v>14</v>
      </c>
    </row>
    <row r="1135" spans="1:9">
      <c r="A1135" t="s">
        <v>1454</v>
      </c>
      <c r="B1135" t="s">
        <v>1437</v>
      </c>
      <c r="C1135" t="s">
        <v>45</v>
      </c>
      <c r="D1135" s="1">
        <v>20.64</v>
      </c>
      <c r="E1135" s="2">
        <v>3.85</v>
      </c>
      <c r="F1135" s="2">
        <v>79.46</v>
      </c>
      <c r="G1135" t="s">
        <v>1438</v>
      </c>
      <c r="H1135" t="s">
        <v>14</v>
      </c>
      <c r="I1135" t="s">
        <v>14</v>
      </c>
    </row>
    <row r="1136" spans="1:9">
      <c r="A1136" t="s">
        <v>1455</v>
      </c>
      <c r="B1136" t="s">
        <v>1437</v>
      </c>
      <c r="C1136" t="s">
        <v>45</v>
      </c>
      <c r="D1136" s="1">
        <v>20.6</v>
      </c>
      <c r="E1136" s="2">
        <v>3.85</v>
      </c>
      <c r="F1136" s="2">
        <v>79.31</v>
      </c>
      <c r="G1136" t="s">
        <v>1438</v>
      </c>
      <c r="H1136" t="s">
        <v>14</v>
      </c>
      <c r="I1136" t="s">
        <v>14</v>
      </c>
    </row>
    <row r="1137" spans="1:9">
      <c r="A1137" t="s">
        <v>1456</v>
      </c>
      <c r="B1137" t="s">
        <v>1437</v>
      </c>
      <c r="C1137" t="s">
        <v>1457</v>
      </c>
      <c r="D1137" s="1">
        <v>20.67</v>
      </c>
      <c r="E1137" s="2">
        <v>3.15</v>
      </c>
      <c r="F1137" s="2">
        <v>65.11</v>
      </c>
      <c r="G1137" t="s">
        <v>1438</v>
      </c>
      <c r="H1137" t="s">
        <v>14</v>
      </c>
      <c r="I1137" t="s">
        <v>14</v>
      </c>
    </row>
    <row r="1138" spans="1:9">
      <c r="A1138" t="s">
        <v>1458</v>
      </c>
      <c r="B1138" t="s">
        <v>1437</v>
      </c>
      <c r="C1138" t="s">
        <v>1459</v>
      </c>
      <c r="D1138" s="1">
        <v>20.63</v>
      </c>
      <c r="E1138" s="2">
        <v>3.85</v>
      </c>
      <c r="F1138" s="2">
        <v>79.43</v>
      </c>
      <c r="G1138" t="s">
        <v>1438</v>
      </c>
      <c r="H1138" t="s">
        <v>14</v>
      </c>
      <c r="I1138" t="s">
        <v>14</v>
      </c>
    </row>
    <row r="1139" spans="1:9">
      <c r="A1139" t="s">
        <v>1460</v>
      </c>
      <c r="B1139" t="s">
        <v>1437</v>
      </c>
      <c r="C1139" t="s">
        <v>47</v>
      </c>
      <c r="D1139" s="1">
        <v>20.55</v>
      </c>
      <c r="E1139" s="2">
        <v>3.35</v>
      </c>
      <c r="F1139" s="2">
        <v>68.84</v>
      </c>
      <c r="G1139" t="s">
        <v>1438</v>
      </c>
      <c r="H1139" t="s">
        <v>14</v>
      </c>
      <c r="I1139" t="s">
        <v>14</v>
      </c>
    </row>
    <row r="1140" spans="1:9">
      <c r="A1140" t="s">
        <v>1461</v>
      </c>
      <c r="B1140" t="s">
        <v>1437</v>
      </c>
      <c r="C1140" t="s">
        <v>49</v>
      </c>
      <c r="D1140" s="1">
        <v>20.59</v>
      </c>
      <c r="E1140" s="2">
        <v>5.35</v>
      </c>
      <c r="F1140" s="2">
        <v>110.16</v>
      </c>
      <c r="G1140" t="s">
        <v>1438</v>
      </c>
      <c r="H1140" t="s">
        <v>14</v>
      </c>
      <c r="I1140" t="s">
        <v>14</v>
      </c>
    </row>
    <row r="1141" spans="1:9">
      <c r="A1141" t="s">
        <v>1462</v>
      </c>
      <c r="B1141" t="s">
        <v>1437</v>
      </c>
      <c r="C1141" t="s">
        <v>131</v>
      </c>
      <c r="D1141" s="1">
        <v>20.57</v>
      </c>
      <c r="E1141" s="2">
        <v>3.85</v>
      </c>
      <c r="F1141" s="2">
        <v>79.19</v>
      </c>
      <c r="G1141" t="s">
        <v>1438</v>
      </c>
      <c r="H1141" t="s">
        <v>14</v>
      </c>
      <c r="I1141" t="s">
        <v>14</v>
      </c>
    </row>
    <row r="1142" spans="1:9">
      <c r="A1142" t="s">
        <v>1463</v>
      </c>
      <c r="B1142" t="s">
        <v>1437</v>
      </c>
      <c r="C1142" t="s">
        <v>49</v>
      </c>
      <c r="D1142" s="1">
        <v>20.59</v>
      </c>
      <c r="E1142" s="2">
        <v>5.35</v>
      </c>
      <c r="F1142" s="2">
        <v>110.16</v>
      </c>
      <c r="G1142" t="s">
        <v>1438</v>
      </c>
      <c r="H1142" t="s">
        <v>14</v>
      </c>
      <c r="I1142" t="s">
        <v>14</v>
      </c>
    </row>
    <row r="1143" spans="1:9">
      <c r="A1143" t="s">
        <v>1464</v>
      </c>
      <c r="B1143" t="s">
        <v>1437</v>
      </c>
      <c r="C1143" t="s">
        <v>49</v>
      </c>
      <c r="D1143" s="1">
        <v>20.53</v>
      </c>
      <c r="E1143" s="2">
        <v>5.35</v>
      </c>
      <c r="F1143" s="2">
        <v>109.84</v>
      </c>
      <c r="G1143" t="s">
        <v>1438</v>
      </c>
      <c r="H1143" t="s">
        <v>14</v>
      </c>
      <c r="I1143" t="s">
        <v>14</v>
      </c>
    </row>
    <row r="1144" spans="1:9">
      <c r="A1144" t="s">
        <v>1465</v>
      </c>
      <c r="B1144" t="s">
        <v>1437</v>
      </c>
      <c r="C1144" t="s">
        <v>131</v>
      </c>
      <c r="D1144" s="1">
        <v>20.68</v>
      </c>
      <c r="E1144" s="2">
        <v>3.85</v>
      </c>
      <c r="F1144" s="2">
        <v>79.62</v>
      </c>
      <c r="G1144" t="s">
        <v>1438</v>
      </c>
      <c r="H1144" t="s">
        <v>14</v>
      </c>
      <c r="I1144" t="s">
        <v>14</v>
      </c>
    </row>
    <row r="1145" spans="1:9">
      <c r="A1145" t="s">
        <v>1466</v>
      </c>
      <c r="B1145" t="s">
        <v>1437</v>
      </c>
      <c r="C1145" t="s">
        <v>131</v>
      </c>
      <c r="D1145" s="1">
        <v>20.61</v>
      </c>
      <c r="E1145" s="2">
        <v>3.85</v>
      </c>
      <c r="F1145" s="2">
        <v>79.35</v>
      </c>
      <c r="G1145" t="s">
        <v>1438</v>
      </c>
      <c r="H1145" t="s">
        <v>14</v>
      </c>
      <c r="I1145" t="s">
        <v>14</v>
      </c>
    </row>
    <row r="1146" spans="1:9">
      <c r="A1146" t="s">
        <v>1467</v>
      </c>
      <c r="B1146" t="s">
        <v>1437</v>
      </c>
      <c r="C1146" t="s">
        <v>49</v>
      </c>
      <c r="D1146" s="1">
        <v>20.63</v>
      </c>
      <c r="E1146" s="2">
        <v>5.35</v>
      </c>
      <c r="F1146" s="2">
        <v>110.37</v>
      </c>
      <c r="G1146" t="s">
        <v>1438</v>
      </c>
      <c r="H1146" t="s">
        <v>14</v>
      </c>
      <c r="I1146" t="s">
        <v>14</v>
      </c>
    </row>
    <row r="1147" spans="1:9">
      <c r="A1147" t="s">
        <v>1468</v>
      </c>
      <c r="B1147" t="s">
        <v>1437</v>
      </c>
      <c r="C1147" t="s">
        <v>47</v>
      </c>
      <c r="D1147" s="1">
        <v>20.46</v>
      </c>
      <c r="E1147" s="2">
        <v>3.35</v>
      </c>
      <c r="F1147" s="2">
        <v>68.54</v>
      </c>
      <c r="G1147" t="s">
        <v>1438</v>
      </c>
      <c r="H1147" t="s">
        <v>14</v>
      </c>
      <c r="I1147" t="s">
        <v>14</v>
      </c>
    </row>
    <row r="1148" spans="1:9">
      <c r="A1148" t="s">
        <v>1469</v>
      </c>
      <c r="B1148" t="s">
        <v>1437</v>
      </c>
      <c r="C1148" t="s">
        <v>47</v>
      </c>
      <c r="D1148" s="1">
        <v>20.42</v>
      </c>
      <c r="E1148" s="2">
        <v>3.35</v>
      </c>
      <c r="F1148" s="2">
        <v>68.41</v>
      </c>
      <c r="G1148" t="s">
        <v>1438</v>
      </c>
      <c r="H1148" t="s">
        <v>14</v>
      </c>
      <c r="I1148" t="s">
        <v>14</v>
      </c>
    </row>
    <row r="1149" spans="1:9">
      <c r="A1149" t="s">
        <v>1470</v>
      </c>
      <c r="B1149" t="s">
        <v>1437</v>
      </c>
      <c r="C1149" t="s">
        <v>47</v>
      </c>
      <c r="D1149" s="1">
        <v>20.41</v>
      </c>
      <c r="E1149" s="2">
        <v>3.35</v>
      </c>
      <c r="F1149" s="2">
        <v>68.37</v>
      </c>
      <c r="G1149" t="s">
        <v>1438</v>
      </c>
      <c r="H1149" t="s">
        <v>14</v>
      </c>
      <c r="I1149" t="s">
        <v>14</v>
      </c>
    </row>
    <row r="1150" spans="1:9">
      <c r="A1150" t="s">
        <v>1471</v>
      </c>
      <c r="B1150" t="s">
        <v>1437</v>
      </c>
      <c r="C1150" t="s">
        <v>66</v>
      </c>
      <c r="D1150" s="1">
        <v>20.46</v>
      </c>
      <c r="E1150" s="2">
        <v>3.35</v>
      </c>
      <c r="F1150" s="2">
        <v>68.54</v>
      </c>
      <c r="G1150" t="s">
        <v>1438</v>
      </c>
      <c r="H1150" t="s">
        <v>14</v>
      </c>
      <c r="I1150" t="s">
        <v>14</v>
      </c>
    </row>
    <row r="1151" spans="1:9">
      <c r="A1151" t="s">
        <v>1472</v>
      </c>
      <c r="B1151" t="s">
        <v>1437</v>
      </c>
      <c r="C1151" t="s">
        <v>53</v>
      </c>
      <c r="D1151" s="1">
        <v>20.38</v>
      </c>
      <c r="E1151" s="2">
        <v>5.85</v>
      </c>
      <c r="F1151" s="2">
        <v>119.22</v>
      </c>
      <c r="G1151" t="s">
        <v>1438</v>
      </c>
      <c r="H1151" t="s">
        <v>14</v>
      </c>
      <c r="I1151" t="s">
        <v>14</v>
      </c>
    </row>
    <row r="1152" spans="1:9">
      <c r="A1152" t="s">
        <v>1473</v>
      </c>
      <c r="B1152" t="s">
        <v>1437</v>
      </c>
      <c r="C1152" t="s">
        <v>47</v>
      </c>
      <c r="D1152" s="1">
        <v>20.4</v>
      </c>
      <c r="E1152" s="2">
        <v>3.35</v>
      </c>
      <c r="F1152" s="2">
        <v>68.34</v>
      </c>
      <c r="G1152" t="s">
        <v>1438</v>
      </c>
      <c r="H1152" t="s">
        <v>14</v>
      </c>
      <c r="I1152" t="s">
        <v>14</v>
      </c>
    </row>
    <row r="1153" spans="1:9">
      <c r="A1153" t="s">
        <v>1474</v>
      </c>
      <c r="B1153" t="s">
        <v>1437</v>
      </c>
      <c r="C1153" t="s">
        <v>49</v>
      </c>
      <c r="D1153" s="1">
        <v>20.33</v>
      </c>
      <c r="E1153" s="2">
        <v>5.35</v>
      </c>
      <c r="F1153" s="2">
        <v>108.77</v>
      </c>
      <c r="G1153" t="s">
        <v>1438</v>
      </c>
      <c r="H1153" t="s">
        <v>14</v>
      </c>
      <c r="I1153" t="s">
        <v>14</v>
      </c>
    </row>
    <row r="1154" spans="1:9">
      <c r="A1154" t="s">
        <v>1475</v>
      </c>
      <c r="B1154" t="s">
        <v>1437</v>
      </c>
      <c r="C1154" t="s">
        <v>66</v>
      </c>
      <c r="D1154" s="1">
        <v>20.38</v>
      </c>
      <c r="E1154" s="2">
        <v>3.35</v>
      </c>
      <c r="F1154" s="2">
        <v>68.27</v>
      </c>
      <c r="G1154" t="s">
        <v>1438</v>
      </c>
      <c r="H1154" t="s">
        <v>14</v>
      </c>
      <c r="I1154" t="s">
        <v>14</v>
      </c>
    </row>
    <row r="1155" spans="1:9">
      <c r="A1155" t="s">
        <v>1476</v>
      </c>
      <c r="B1155" t="s">
        <v>1437</v>
      </c>
      <c r="C1155" t="s">
        <v>131</v>
      </c>
      <c r="D1155" s="1">
        <v>20.44</v>
      </c>
      <c r="E1155" s="2">
        <v>3.85</v>
      </c>
      <c r="F1155" s="2">
        <v>78.69</v>
      </c>
      <c r="G1155" t="s">
        <v>1438</v>
      </c>
      <c r="H1155" t="s">
        <v>14</v>
      </c>
      <c r="I1155" t="s">
        <v>14</v>
      </c>
    </row>
    <row r="1156" spans="1:9">
      <c r="A1156" t="s">
        <v>1477</v>
      </c>
      <c r="B1156" t="s">
        <v>1437</v>
      </c>
      <c r="C1156" t="s">
        <v>49</v>
      </c>
      <c r="D1156" s="1">
        <v>20.39</v>
      </c>
      <c r="E1156" s="2">
        <v>5.35</v>
      </c>
      <c r="F1156" s="2">
        <v>109.09</v>
      </c>
      <c r="G1156" t="s">
        <v>1438</v>
      </c>
      <c r="H1156" t="s">
        <v>14</v>
      </c>
      <c r="I1156" t="s">
        <v>14</v>
      </c>
    </row>
    <row r="1157" spans="1:9">
      <c r="A1157" t="s">
        <v>1478</v>
      </c>
      <c r="B1157" t="s">
        <v>1437</v>
      </c>
      <c r="C1157" t="s">
        <v>131</v>
      </c>
      <c r="D1157" s="1">
        <v>20.39</v>
      </c>
      <c r="E1157" s="2">
        <v>3.85</v>
      </c>
      <c r="F1157" s="2">
        <v>78.5</v>
      </c>
      <c r="G1157" t="s">
        <v>1438</v>
      </c>
      <c r="H1157" t="s">
        <v>14</v>
      </c>
      <c r="I1157" t="s">
        <v>14</v>
      </c>
    </row>
    <row r="1158" spans="1:9">
      <c r="A1158" t="s">
        <v>1479</v>
      </c>
      <c r="B1158" t="s">
        <v>1437</v>
      </c>
      <c r="C1158" t="s">
        <v>47</v>
      </c>
      <c r="D1158" s="1">
        <v>20.45</v>
      </c>
      <c r="E1158" s="2">
        <v>3.35</v>
      </c>
      <c r="F1158" s="2">
        <v>68.51</v>
      </c>
      <c r="G1158" t="s">
        <v>1438</v>
      </c>
      <c r="H1158" t="s">
        <v>14</v>
      </c>
      <c r="I1158" t="s">
        <v>14</v>
      </c>
    </row>
    <row r="1159" spans="1:9">
      <c r="A1159" t="s">
        <v>1480</v>
      </c>
      <c r="B1159" t="s">
        <v>1437</v>
      </c>
      <c r="C1159" t="s">
        <v>131</v>
      </c>
      <c r="D1159" s="1">
        <v>20.44</v>
      </c>
      <c r="E1159" s="2">
        <v>3.85</v>
      </c>
      <c r="F1159" s="2">
        <v>78.69</v>
      </c>
      <c r="G1159" t="s">
        <v>1438</v>
      </c>
      <c r="H1159" t="s">
        <v>14</v>
      </c>
      <c r="I1159" t="s">
        <v>14</v>
      </c>
    </row>
    <row r="1160" spans="1:9">
      <c r="A1160" t="s">
        <v>1481</v>
      </c>
      <c r="B1160" t="s">
        <v>1437</v>
      </c>
      <c r="C1160" t="s">
        <v>858</v>
      </c>
      <c r="D1160" s="1">
        <v>20.4</v>
      </c>
      <c r="E1160" s="2">
        <v>3.85</v>
      </c>
      <c r="F1160" s="2">
        <v>78.54</v>
      </c>
      <c r="G1160" t="s">
        <v>1438</v>
      </c>
      <c r="H1160" t="s">
        <v>14</v>
      </c>
      <c r="I1160" t="s">
        <v>14</v>
      </c>
    </row>
    <row r="1161" spans="1:9">
      <c r="A1161" t="s">
        <v>1482</v>
      </c>
      <c r="B1161" t="s">
        <v>1437</v>
      </c>
      <c r="C1161" t="s">
        <v>1483</v>
      </c>
      <c r="D1161" s="1">
        <v>20.41</v>
      </c>
      <c r="E1161" s="2">
        <v>6.05</v>
      </c>
      <c r="F1161" s="2">
        <v>123.48</v>
      </c>
      <c r="G1161" t="s">
        <v>1438</v>
      </c>
      <c r="H1161" t="s">
        <v>14</v>
      </c>
      <c r="I1161" t="s">
        <v>14</v>
      </c>
    </row>
    <row r="1162" spans="1:9">
      <c r="A1162" t="s">
        <v>1484</v>
      </c>
      <c r="B1162" t="s">
        <v>1437</v>
      </c>
      <c r="C1162" t="s">
        <v>47</v>
      </c>
      <c r="D1162" s="1">
        <v>20.37</v>
      </c>
      <c r="E1162" s="2">
        <v>3.35</v>
      </c>
      <c r="F1162" s="2">
        <v>68.24</v>
      </c>
      <c r="G1162" t="s">
        <v>1438</v>
      </c>
      <c r="H1162" t="s">
        <v>14</v>
      </c>
      <c r="I1162" t="s">
        <v>14</v>
      </c>
    </row>
    <row r="1163" spans="1:9">
      <c r="A1163" t="s">
        <v>1485</v>
      </c>
      <c r="B1163" t="s">
        <v>1437</v>
      </c>
      <c r="C1163" t="s">
        <v>66</v>
      </c>
      <c r="D1163" s="1">
        <v>20.43</v>
      </c>
      <c r="E1163" s="2">
        <v>3.35</v>
      </c>
      <c r="F1163" s="2">
        <v>68.44</v>
      </c>
      <c r="G1163" t="s">
        <v>1438</v>
      </c>
      <c r="H1163" t="s">
        <v>14</v>
      </c>
      <c r="I1163" t="s">
        <v>14</v>
      </c>
    </row>
    <row r="1164" spans="1:9">
      <c r="A1164" t="s">
        <v>1486</v>
      </c>
      <c r="B1164" t="s">
        <v>1437</v>
      </c>
      <c r="C1164" t="s">
        <v>47</v>
      </c>
      <c r="D1164" s="1">
        <v>20.37</v>
      </c>
      <c r="E1164" s="2">
        <v>3.35</v>
      </c>
      <c r="F1164" s="2">
        <v>68.24</v>
      </c>
      <c r="G1164" t="s">
        <v>1438</v>
      </c>
      <c r="H1164" t="s">
        <v>14</v>
      </c>
      <c r="I1164" t="s">
        <v>14</v>
      </c>
    </row>
    <row r="1165" spans="1:9">
      <c r="A1165" t="s">
        <v>1487</v>
      </c>
      <c r="B1165" t="s">
        <v>1437</v>
      </c>
      <c r="C1165" t="s">
        <v>60</v>
      </c>
      <c r="D1165" s="1">
        <v>20.72</v>
      </c>
      <c r="E1165" s="2">
        <v>3.35</v>
      </c>
      <c r="F1165" s="2">
        <v>69.41</v>
      </c>
      <c r="G1165" t="s">
        <v>1438</v>
      </c>
      <c r="H1165" t="s">
        <v>14</v>
      </c>
      <c r="I1165" t="s">
        <v>14</v>
      </c>
    </row>
    <row r="1166" spans="1:9">
      <c r="A1166" t="s">
        <v>1488</v>
      </c>
      <c r="B1166" t="s">
        <v>1437</v>
      </c>
      <c r="C1166" t="s">
        <v>1489</v>
      </c>
      <c r="D1166" s="1">
        <v>20.67</v>
      </c>
      <c r="E1166" s="2">
        <v>5.6</v>
      </c>
      <c r="F1166" s="2">
        <v>115.75</v>
      </c>
      <c r="G1166" t="s">
        <v>1438</v>
      </c>
      <c r="H1166" t="s">
        <v>14</v>
      </c>
      <c r="I1166" t="s">
        <v>14</v>
      </c>
    </row>
    <row r="1167" spans="1:9">
      <c r="A1167" t="s">
        <v>1490</v>
      </c>
      <c r="B1167" t="s">
        <v>1437</v>
      </c>
      <c r="C1167" t="s">
        <v>60</v>
      </c>
      <c r="D1167" s="1">
        <v>20.65</v>
      </c>
      <c r="E1167" s="2">
        <v>3.35</v>
      </c>
      <c r="F1167" s="2">
        <v>69.18</v>
      </c>
      <c r="G1167" t="s">
        <v>1438</v>
      </c>
      <c r="H1167" t="s">
        <v>14</v>
      </c>
      <c r="I1167" t="s">
        <v>14</v>
      </c>
    </row>
    <row r="1168" spans="1:9">
      <c r="A1168" t="s">
        <v>1491</v>
      </c>
      <c r="B1168" t="s">
        <v>1437</v>
      </c>
      <c r="C1168" t="s">
        <v>49</v>
      </c>
      <c r="D1168" s="1">
        <v>20.66</v>
      </c>
      <c r="E1168" s="2">
        <v>5.35</v>
      </c>
      <c r="F1168" s="2">
        <v>110.53</v>
      </c>
      <c r="G1168" t="s">
        <v>1438</v>
      </c>
      <c r="H1168" t="s">
        <v>14</v>
      </c>
      <c r="I1168" t="s">
        <v>14</v>
      </c>
    </row>
    <row r="1169" spans="1:9">
      <c r="A1169" t="s">
        <v>1492</v>
      </c>
      <c r="B1169" t="s">
        <v>1437</v>
      </c>
      <c r="C1169" t="s">
        <v>53</v>
      </c>
      <c r="D1169" s="1">
        <v>20.76</v>
      </c>
      <c r="E1169" s="2">
        <v>5.85</v>
      </c>
      <c r="F1169" s="2">
        <v>121.45</v>
      </c>
      <c r="G1169" t="s">
        <v>1438</v>
      </c>
      <c r="H1169" t="s">
        <v>14</v>
      </c>
      <c r="I1169" t="s">
        <v>14</v>
      </c>
    </row>
    <row r="1170" spans="1:9">
      <c r="A1170" t="s">
        <v>1493</v>
      </c>
      <c r="B1170" t="s">
        <v>1437</v>
      </c>
      <c r="C1170" t="s">
        <v>1494</v>
      </c>
      <c r="D1170" s="1">
        <v>20.65</v>
      </c>
      <c r="E1170" s="2">
        <v>3.35</v>
      </c>
      <c r="F1170" s="2">
        <v>69.18</v>
      </c>
      <c r="G1170" t="s">
        <v>1438</v>
      </c>
      <c r="H1170" t="s">
        <v>14</v>
      </c>
      <c r="I1170" t="s">
        <v>14</v>
      </c>
    </row>
    <row r="1171" spans="1:9">
      <c r="A1171" t="s">
        <v>1495</v>
      </c>
      <c r="B1171" t="s">
        <v>1437</v>
      </c>
      <c r="C1171" t="s">
        <v>1426</v>
      </c>
      <c r="D1171" s="1">
        <v>20.67</v>
      </c>
      <c r="E1171" s="2">
        <v>7.2</v>
      </c>
      <c r="F1171" s="2">
        <v>148.82</v>
      </c>
      <c r="G1171" t="s">
        <v>1438</v>
      </c>
      <c r="H1171" t="s">
        <v>14</v>
      </c>
      <c r="I1171" t="s">
        <v>14</v>
      </c>
    </row>
    <row r="1172" spans="1:9">
      <c r="A1172" t="s">
        <v>1496</v>
      </c>
      <c r="B1172" t="s">
        <v>1497</v>
      </c>
      <c r="C1172" t="s">
        <v>24</v>
      </c>
      <c r="D1172" s="1">
        <v>20.16</v>
      </c>
      <c r="E1172" s="2">
        <v>3.35</v>
      </c>
      <c r="F1172" s="2">
        <v>67.54</v>
      </c>
      <c r="G1172" t="s">
        <v>1498</v>
      </c>
      <c r="H1172" t="s">
        <v>14</v>
      </c>
      <c r="I1172" t="s">
        <v>14</v>
      </c>
    </row>
    <row r="1173" spans="1:9">
      <c r="A1173" t="s">
        <v>1499</v>
      </c>
      <c r="B1173" t="s">
        <v>1497</v>
      </c>
      <c r="C1173" t="s">
        <v>22</v>
      </c>
      <c r="D1173" s="1">
        <v>20.02</v>
      </c>
      <c r="E1173" s="2">
        <v>5.35</v>
      </c>
      <c r="F1173" s="2">
        <v>107.11</v>
      </c>
      <c r="G1173" t="s">
        <v>1498</v>
      </c>
      <c r="H1173" t="s">
        <v>14</v>
      </c>
      <c r="I1173" t="s">
        <v>14</v>
      </c>
    </row>
    <row r="1174" spans="1:9">
      <c r="A1174" t="s">
        <v>1500</v>
      </c>
      <c r="B1174" t="s">
        <v>1497</v>
      </c>
      <c r="C1174" t="s">
        <v>22</v>
      </c>
      <c r="D1174" s="1">
        <v>20.18</v>
      </c>
      <c r="E1174" s="2">
        <v>5.35</v>
      </c>
      <c r="F1174" s="2">
        <v>107.96</v>
      </c>
      <c r="G1174" t="s">
        <v>1498</v>
      </c>
      <c r="H1174" t="s">
        <v>14</v>
      </c>
      <c r="I1174" t="s">
        <v>14</v>
      </c>
    </row>
    <row r="1175" spans="1:9">
      <c r="A1175" t="s">
        <v>1501</v>
      </c>
      <c r="B1175" t="s">
        <v>1497</v>
      </c>
      <c r="C1175" t="s">
        <v>18</v>
      </c>
      <c r="D1175" s="1">
        <v>20.15</v>
      </c>
      <c r="E1175" s="2">
        <v>3.35</v>
      </c>
      <c r="F1175" s="2">
        <v>67.5</v>
      </c>
      <c r="G1175" t="s">
        <v>1498</v>
      </c>
      <c r="H1175" t="s">
        <v>14</v>
      </c>
      <c r="I1175" t="s">
        <v>14</v>
      </c>
    </row>
    <row r="1176" spans="1:9">
      <c r="A1176" t="s">
        <v>1502</v>
      </c>
      <c r="B1176" t="s">
        <v>1497</v>
      </c>
      <c r="C1176" t="s">
        <v>22</v>
      </c>
      <c r="D1176" s="1">
        <v>20.11</v>
      </c>
      <c r="E1176" s="2">
        <v>5.35</v>
      </c>
      <c r="F1176" s="2">
        <v>107.59</v>
      </c>
      <c r="G1176" t="s">
        <v>1498</v>
      </c>
      <c r="H1176" t="s">
        <v>14</v>
      </c>
      <c r="I1176" t="s">
        <v>14</v>
      </c>
    </row>
    <row r="1177" spans="1:9">
      <c r="A1177" t="s">
        <v>1503</v>
      </c>
      <c r="B1177" t="s">
        <v>1497</v>
      </c>
      <c r="C1177" t="s">
        <v>39</v>
      </c>
      <c r="D1177" s="1">
        <v>20.24</v>
      </c>
      <c r="E1177" s="2">
        <v>5.6</v>
      </c>
      <c r="F1177" s="2">
        <v>113.34</v>
      </c>
      <c r="G1177" t="s">
        <v>1498</v>
      </c>
      <c r="H1177" t="s">
        <v>14</v>
      </c>
      <c r="I1177" t="s">
        <v>14</v>
      </c>
    </row>
    <row r="1178" spans="1:9">
      <c r="A1178" t="s">
        <v>1504</v>
      </c>
      <c r="B1178" t="s">
        <v>1497</v>
      </c>
      <c r="C1178" t="s">
        <v>1494</v>
      </c>
      <c r="D1178" s="1">
        <v>20.4</v>
      </c>
      <c r="E1178" s="2">
        <v>3.35</v>
      </c>
      <c r="F1178" s="2">
        <v>68.34</v>
      </c>
      <c r="G1178" t="s">
        <v>1498</v>
      </c>
      <c r="H1178" t="s">
        <v>14</v>
      </c>
      <c r="I1178" t="s">
        <v>14</v>
      </c>
    </row>
    <row r="1179" spans="1:9">
      <c r="A1179" t="s">
        <v>1505</v>
      </c>
      <c r="B1179" t="s">
        <v>1497</v>
      </c>
      <c r="C1179" t="s">
        <v>49</v>
      </c>
      <c r="D1179" s="1">
        <v>20.26</v>
      </c>
      <c r="E1179" s="2">
        <v>5.35</v>
      </c>
      <c r="F1179" s="2">
        <v>108.39</v>
      </c>
      <c r="G1179" t="s">
        <v>1498</v>
      </c>
      <c r="H1179" t="s">
        <v>14</v>
      </c>
      <c r="I1179" t="s">
        <v>14</v>
      </c>
    </row>
    <row r="1180" spans="1:9">
      <c r="A1180" t="s">
        <v>1506</v>
      </c>
      <c r="B1180" t="s">
        <v>1497</v>
      </c>
      <c r="C1180" t="s">
        <v>66</v>
      </c>
      <c r="D1180" s="1">
        <v>20.4</v>
      </c>
      <c r="E1180" s="2">
        <v>3.35</v>
      </c>
      <c r="F1180" s="2">
        <v>68.34</v>
      </c>
      <c r="G1180" t="s">
        <v>1498</v>
      </c>
      <c r="H1180" t="s">
        <v>14</v>
      </c>
      <c r="I1180" t="s">
        <v>14</v>
      </c>
    </row>
    <row r="1181" spans="1:9">
      <c r="A1181" t="s">
        <v>1507</v>
      </c>
      <c r="B1181" t="s">
        <v>1497</v>
      </c>
      <c r="C1181" t="s">
        <v>49</v>
      </c>
      <c r="D1181" s="1">
        <v>20.4</v>
      </c>
      <c r="E1181" s="2">
        <v>5.35</v>
      </c>
      <c r="F1181" s="2">
        <v>109.14</v>
      </c>
      <c r="G1181" t="s">
        <v>1498</v>
      </c>
      <c r="H1181" t="s">
        <v>14</v>
      </c>
      <c r="I1181" t="s">
        <v>14</v>
      </c>
    </row>
    <row r="1182" spans="1:9">
      <c r="A1182" t="s">
        <v>1508</v>
      </c>
      <c r="B1182" t="s">
        <v>1497</v>
      </c>
      <c r="C1182" t="s">
        <v>47</v>
      </c>
      <c r="D1182" s="1">
        <v>20.29</v>
      </c>
      <c r="E1182" s="2">
        <v>3.35</v>
      </c>
      <c r="F1182" s="2">
        <v>67.97</v>
      </c>
      <c r="G1182" t="s">
        <v>1498</v>
      </c>
      <c r="H1182" t="s">
        <v>14</v>
      </c>
      <c r="I1182" t="s">
        <v>14</v>
      </c>
    </row>
    <row r="1183" spans="1:9">
      <c r="A1183" t="s">
        <v>1509</v>
      </c>
      <c r="B1183" t="s">
        <v>1497</v>
      </c>
      <c r="C1183" t="s">
        <v>49</v>
      </c>
      <c r="D1183" s="1">
        <v>20.35</v>
      </c>
      <c r="E1183" s="2">
        <v>5.35</v>
      </c>
      <c r="F1183" s="2">
        <v>108.87</v>
      </c>
      <c r="G1183" t="s">
        <v>1498</v>
      </c>
      <c r="H1183" t="s">
        <v>14</v>
      </c>
      <c r="I1183" t="s">
        <v>14</v>
      </c>
    </row>
    <row r="1184" spans="1:9">
      <c r="A1184" t="s">
        <v>1510</v>
      </c>
      <c r="B1184" t="s">
        <v>1497</v>
      </c>
      <c r="C1184" t="s">
        <v>53</v>
      </c>
      <c r="D1184" s="1">
        <v>20.39</v>
      </c>
      <c r="E1184" s="2">
        <v>5.85</v>
      </c>
      <c r="F1184" s="2">
        <v>119.28</v>
      </c>
      <c r="G1184" t="s">
        <v>1498</v>
      </c>
      <c r="H1184" t="s">
        <v>14</v>
      </c>
      <c r="I1184" t="s">
        <v>14</v>
      </c>
    </row>
    <row r="1185" spans="1:9">
      <c r="A1185" t="s">
        <v>1511</v>
      </c>
      <c r="B1185" t="s">
        <v>1497</v>
      </c>
      <c r="C1185" t="s">
        <v>60</v>
      </c>
      <c r="D1185" s="1">
        <v>20.38</v>
      </c>
      <c r="E1185" s="2">
        <v>3.35</v>
      </c>
      <c r="F1185" s="2">
        <v>68.27</v>
      </c>
      <c r="G1185" t="s">
        <v>1498</v>
      </c>
      <c r="H1185" t="s">
        <v>14</v>
      </c>
      <c r="I1185" t="s">
        <v>14</v>
      </c>
    </row>
    <row r="1186" spans="1:9">
      <c r="A1186" t="s">
        <v>1512</v>
      </c>
      <c r="B1186" t="s">
        <v>1497</v>
      </c>
      <c r="C1186" t="s">
        <v>1513</v>
      </c>
      <c r="D1186" s="1">
        <v>20.42</v>
      </c>
      <c r="E1186" s="2">
        <v>6.05</v>
      </c>
      <c r="F1186" s="2">
        <v>123.54</v>
      </c>
      <c r="G1186" t="s">
        <v>1498</v>
      </c>
      <c r="H1186" t="s">
        <v>14</v>
      </c>
      <c r="I1186" t="s">
        <v>14</v>
      </c>
    </row>
    <row r="1187" spans="1:9">
      <c r="A1187" t="s">
        <v>1514</v>
      </c>
      <c r="B1187" t="s">
        <v>1497</v>
      </c>
      <c r="C1187" t="s">
        <v>131</v>
      </c>
      <c r="D1187" s="1">
        <v>20.48</v>
      </c>
      <c r="E1187" s="2">
        <v>3.85</v>
      </c>
      <c r="F1187" s="2">
        <v>78.85</v>
      </c>
      <c r="G1187" t="s">
        <v>1498</v>
      </c>
      <c r="H1187" t="s">
        <v>14</v>
      </c>
      <c r="I1187" t="s">
        <v>14</v>
      </c>
    </row>
    <row r="1188" spans="1:9">
      <c r="A1188" t="s">
        <v>1515</v>
      </c>
      <c r="B1188" t="s">
        <v>1497</v>
      </c>
      <c r="C1188" t="s">
        <v>60</v>
      </c>
      <c r="D1188" s="1">
        <v>20.42</v>
      </c>
      <c r="E1188" s="2">
        <v>3.35</v>
      </c>
      <c r="F1188" s="2">
        <v>68.41</v>
      </c>
      <c r="G1188" t="s">
        <v>1498</v>
      </c>
      <c r="H1188" t="s">
        <v>14</v>
      </c>
      <c r="I1188" t="s">
        <v>14</v>
      </c>
    </row>
    <row r="1189" spans="1:9">
      <c r="A1189" t="s">
        <v>1516</v>
      </c>
      <c r="B1189" t="s">
        <v>1497</v>
      </c>
      <c r="C1189" t="s">
        <v>66</v>
      </c>
      <c r="D1189" s="1">
        <v>20.42</v>
      </c>
      <c r="E1189" s="2">
        <v>3.35</v>
      </c>
      <c r="F1189" s="2">
        <v>68.41</v>
      </c>
      <c r="G1189" t="s">
        <v>1498</v>
      </c>
      <c r="H1189" t="s">
        <v>14</v>
      </c>
      <c r="I1189" t="s">
        <v>14</v>
      </c>
    </row>
    <row r="1190" spans="1:9">
      <c r="A1190" t="s">
        <v>1517</v>
      </c>
      <c r="B1190" t="s">
        <v>1518</v>
      </c>
      <c r="C1190" t="s">
        <v>139</v>
      </c>
      <c r="D1190" s="1">
        <v>19.63</v>
      </c>
      <c r="E1190" s="2">
        <v>5.1</v>
      </c>
      <c r="F1190" s="2">
        <v>100.11</v>
      </c>
      <c r="G1190" t="s">
        <v>1519</v>
      </c>
      <c r="H1190" t="s">
        <v>14</v>
      </c>
      <c r="I1190" t="s">
        <v>14</v>
      </c>
    </row>
    <row r="1191" spans="1:9">
      <c r="A1191" t="s">
        <v>1520</v>
      </c>
      <c r="B1191" t="s">
        <v>1518</v>
      </c>
      <c r="C1191" t="s">
        <v>244</v>
      </c>
      <c r="D1191" s="1">
        <v>19.51</v>
      </c>
      <c r="E1191" s="2">
        <v>4.05</v>
      </c>
      <c r="F1191" s="2">
        <v>79.02</v>
      </c>
      <c r="G1191" t="s">
        <v>1519</v>
      </c>
      <c r="H1191" t="s">
        <v>14</v>
      </c>
      <c r="I1191" t="s">
        <v>14</v>
      </c>
    </row>
    <row r="1192" spans="1:9">
      <c r="A1192" t="s">
        <v>1521</v>
      </c>
      <c r="B1192" t="s">
        <v>1518</v>
      </c>
      <c r="C1192" t="s">
        <v>145</v>
      </c>
      <c r="D1192" s="1">
        <v>19.64</v>
      </c>
      <c r="E1192" s="2">
        <v>4.2</v>
      </c>
      <c r="F1192" s="2">
        <v>82.49</v>
      </c>
      <c r="G1192" t="s">
        <v>1519</v>
      </c>
      <c r="H1192" t="s">
        <v>14</v>
      </c>
      <c r="I1192" t="s">
        <v>14</v>
      </c>
    </row>
    <row r="1193" spans="1:9">
      <c r="A1193" t="s">
        <v>1522</v>
      </c>
      <c r="B1193" t="s">
        <v>1518</v>
      </c>
      <c r="C1193" t="s">
        <v>139</v>
      </c>
      <c r="D1193" s="1">
        <v>19.51</v>
      </c>
      <c r="E1193" s="2">
        <v>5.1</v>
      </c>
      <c r="F1193" s="2">
        <v>99.5</v>
      </c>
      <c r="G1193" t="s">
        <v>1519</v>
      </c>
      <c r="H1193" t="s">
        <v>14</v>
      </c>
      <c r="I1193" t="s">
        <v>14</v>
      </c>
    </row>
    <row r="1194" spans="1:9">
      <c r="A1194" t="s">
        <v>1523</v>
      </c>
      <c r="B1194" t="s">
        <v>1518</v>
      </c>
      <c r="C1194" t="s">
        <v>142</v>
      </c>
      <c r="D1194" s="1">
        <v>19.58</v>
      </c>
      <c r="E1194" s="2">
        <v>6.35</v>
      </c>
      <c r="F1194" s="2">
        <v>124.33</v>
      </c>
      <c r="G1194" t="s">
        <v>1519</v>
      </c>
      <c r="H1194" t="s">
        <v>14</v>
      </c>
      <c r="I1194" t="s">
        <v>14</v>
      </c>
    </row>
    <row r="1195" spans="1:9">
      <c r="A1195" t="s">
        <v>1524</v>
      </c>
      <c r="B1195" t="s">
        <v>1518</v>
      </c>
      <c r="C1195" t="s">
        <v>244</v>
      </c>
      <c r="D1195" s="1">
        <v>19.54</v>
      </c>
      <c r="E1195" s="2">
        <v>4.05</v>
      </c>
      <c r="F1195" s="2">
        <v>79.14</v>
      </c>
      <c r="G1195" t="s">
        <v>1519</v>
      </c>
      <c r="H1195" t="s">
        <v>14</v>
      </c>
      <c r="I1195" t="s">
        <v>14</v>
      </c>
    </row>
    <row r="1196" spans="1:9">
      <c r="A1196" t="s">
        <v>1525</v>
      </c>
      <c r="B1196" t="s">
        <v>1518</v>
      </c>
      <c r="C1196" t="s">
        <v>262</v>
      </c>
      <c r="D1196" s="1">
        <v>19.58</v>
      </c>
      <c r="E1196" s="2">
        <v>6.05</v>
      </c>
      <c r="F1196" s="2">
        <v>118.46</v>
      </c>
      <c r="G1196" t="s">
        <v>1519</v>
      </c>
      <c r="H1196" t="s">
        <v>14</v>
      </c>
      <c r="I1196" t="s">
        <v>14</v>
      </c>
    </row>
    <row r="1197" spans="1:9">
      <c r="A1197" t="s">
        <v>1526</v>
      </c>
      <c r="B1197" t="s">
        <v>1518</v>
      </c>
      <c r="C1197" t="s">
        <v>150</v>
      </c>
      <c r="D1197" s="1">
        <v>19.52</v>
      </c>
      <c r="E1197" s="2">
        <v>4.2</v>
      </c>
      <c r="F1197" s="2">
        <v>81.98</v>
      </c>
      <c r="G1197" t="s">
        <v>1519</v>
      </c>
      <c r="H1197" t="s">
        <v>14</v>
      </c>
      <c r="I1197" t="s">
        <v>14</v>
      </c>
    </row>
    <row r="1198" spans="1:9">
      <c r="A1198" t="s">
        <v>1527</v>
      </c>
      <c r="B1198" t="s">
        <v>1518</v>
      </c>
      <c r="C1198" t="s">
        <v>139</v>
      </c>
      <c r="D1198" s="1">
        <v>19.56</v>
      </c>
      <c r="E1198" s="2">
        <v>5.1</v>
      </c>
      <c r="F1198" s="2">
        <v>99.76</v>
      </c>
      <c r="G1198" t="s">
        <v>1519</v>
      </c>
      <c r="H1198" t="s">
        <v>14</v>
      </c>
      <c r="I1198" t="s">
        <v>14</v>
      </c>
    </row>
    <row r="1199" spans="1:9">
      <c r="A1199" t="s">
        <v>1528</v>
      </c>
      <c r="B1199" t="s">
        <v>1518</v>
      </c>
      <c r="C1199" t="s">
        <v>150</v>
      </c>
      <c r="D1199" s="1">
        <v>19.55</v>
      </c>
      <c r="E1199" s="2">
        <v>4.2</v>
      </c>
      <c r="F1199" s="2">
        <v>82.11</v>
      </c>
      <c r="G1199" t="s">
        <v>1519</v>
      </c>
      <c r="H1199" t="s">
        <v>14</v>
      </c>
      <c r="I1199" t="s">
        <v>14</v>
      </c>
    </row>
    <row r="1200" spans="1:9">
      <c r="A1200" t="s">
        <v>1529</v>
      </c>
      <c r="B1200" t="s">
        <v>1518</v>
      </c>
      <c r="C1200" t="s">
        <v>150</v>
      </c>
      <c r="D1200" s="1">
        <v>19.44</v>
      </c>
      <c r="E1200" s="2">
        <v>4.2</v>
      </c>
      <c r="F1200" s="2">
        <v>81.65</v>
      </c>
      <c r="G1200" t="s">
        <v>1519</v>
      </c>
      <c r="H1200" t="s">
        <v>14</v>
      </c>
      <c r="I1200" t="s">
        <v>14</v>
      </c>
    </row>
    <row r="1201" spans="1:9">
      <c r="A1201" t="s">
        <v>1530</v>
      </c>
      <c r="B1201" t="s">
        <v>1518</v>
      </c>
      <c r="C1201" t="s">
        <v>262</v>
      </c>
      <c r="D1201" s="1">
        <v>19.57</v>
      </c>
      <c r="E1201" s="2">
        <v>6.05</v>
      </c>
      <c r="F1201" s="2">
        <v>118.4</v>
      </c>
      <c r="G1201" t="s">
        <v>1519</v>
      </c>
      <c r="H1201" t="s">
        <v>14</v>
      </c>
      <c r="I1201" t="s">
        <v>14</v>
      </c>
    </row>
    <row r="1202" spans="1:9">
      <c r="A1202" t="s">
        <v>1531</v>
      </c>
      <c r="B1202" t="s">
        <v>1518</v>
      </c>
      <c r="C1202" t="s">
        <v>139</v>
      </c>
      <c r="D1202" s="1">
        <v>19.49</v>
      </c>
      <c r="E1202" s="2">
        <v>5.1</v>
      </c>
      <c r="F1202" s="2">
        <v>99.4</v>
      </c>
      <c r="G1202" t="s">
        <v>1519</v>
      </c>
      <c r="H1202" t="s">
        <v>14</v>
      </c>
      <c r="I1202" t="s">
        <v>14</v>
      </c>
    </row>
    <row r="1203" spans="1:9">
      <c r="A1203" t="s">
        <v>1532</v>
      </c>
      <c r="B1203" t="s">
        <v>1518</v>
      </c>
      <c r="C1203" t="s">
        <v>150</v>
      </c>
      <c r="D1203" s="1">
        <v>19.47</v>
      </c>
      <c r="E1203" s="2">
        <v>4.2</v>
      </c>
      <c r="F1203" s="2">
        <v>81.77</v>
      </c>
      <c r="G1203" t="s">
        <v>1519</v>
      </c>
      <c r="H1203" t="s">
        <v>14</v>
      </c>
      <c r="I1203" t="s">
        <v>14</v>
      </c>
    </row>
    <row r="1204" spans="1:9">
      <c r="A1204" t="s">
        <v>1533</v>
      </c>
      <c r="B1204" t="s">
        <v>1518</v>
      </c>
      <c r="C1204" t="s">
        <v>145</v>
      </c>
      <c r="D1204" s="1">
        <v>19.51</v>
      </c>
      <c r="E1204" s="2">
        <v>4.2</v>
      </c>
      <c r="F1204" s="2">
        <v>81.94</v>
      </c>
      <c r="G1204" t="s">
        <v>1519</v>
      </c>
      <c r="H1204" t="s">
        <v>14</v>
      </c>
      <c r="I1204" t="s">
        <v>14</v>
      </c>
    </row>
    <row r="1205" spans="1:9">
      <c r="A1205" t="s">
        <v>1534</v>
      </c>
      <c r="B1205" t="s">
        <v>1518</v>
      </c>
      <c r="C1205" t="s">
        <v>145</v>
      </c>
      <c r="D1205" s="1">
        <v>19.64</v>
      </c>
      <c r="E1205" s="2">
        <v>4.2</v>
      </c>
      <c r="F1205" s="2">
        <v>82.49</v>
      </c>
      <c r="G1205" t="s">
        <v>1519</v>
      </c>
      <c r="H1205" t="s">
        <v>14</v>
      </c>
      <c r="I1205" t="s">
        <v>14</v>
      </c>
    </row>
    <row r="1206" spans="1:9">
      <c r="A1206" t="s">
        <v>1535</v>
      </c>
      <c r="B1206" t="s">
        <v>1518</v>
      </c>
      <c r="C1206" t="s">
        <v>150</v>
      </c>
      <c r="D1206" s="1">
        <v>19.46</v>
      </c>
      <c r="E1206" s="2">
        <v>4.2</v>
      </c>
      <c r="F1206" s="2">
        <v>81.73</v>
      </c>
      <c r="G1206" t="s">
        <v>1519</v>
      </c>
      <c r="H1206" t="s">
        <v>14</v>
      </c>
      <c r="I1206" t="s">
        <v>14</v>
      </c>
    </row>
    <row r="1207" spans="1:9">
      <c r="A1207" t="s">
        <v>1536</v>
      </c>
      <c r="B1207" t="s">
        <v>1518</v>
      </c>
      <c r="C1207" t="s">
        <v>139</v>
      </c>
      <c r="D1207" s="1">
        <v>19.6</v>
      </c>
      <c r="E1207" s="2">
        <v>5.1</v>
      </c>
      <c r="F1207" s="2">
        <v>99.96</v>
      </c>
      <c r="G1207" t="s">
        <v>1519</v>
      </c>
      <c r="H1207" t="s">
        <v>14</v>
      </c>
      <c r="I1207" t="s">
        <v>14</v>
      </c>
    </row>
    <row r="1208" spans="1:9">
      <c r="A1208" t="s">
        <v>1537</v>
      </c>
      <c r="B1208" t="s">
        <v>1518</v>
      </c>
      <c r="C1208" t="s">
        <v>145</v>
      </c>
      <c r="D1208" s="1">
        <v>19.53</v>
      </c>
      <c r="E1208" s="2">
        <v>4.2</v>
      </c>
      <c r="F1208" s="2">
        <v>82.03</v>
      </c>
      <c r="G1208" t="s">
        <v>1519</v>
      </c>
      <c r="H1208" t="s">
        <v>14</v>
      </c>
      <c r="I1208" t="s">
        <v>14</v>
      </c>
    </row>
    <row r="1209" spans="1:9">
      <c r="A1209" t="s">
        <v>1538</v>
      </c>
      <c r="B1209" t="s">
        <v>1518</v>
      </c>
      <c r="C1209" t="s">
        <v>145</v>
      </c>
      <c r="D1209" s="1">
        <v>19.58</v>
      </c>
      <c r="E1209" s="2">
        <v>4.2</v>
      </c>
      <c r="F1209" s="2">
        <v>82.24</v>
      </c>
      <c r="G1209" t="s">
        <v>1519</v>
      </c>
      <c r="H1209" t="s">
        <v>14</v>
      </c>
      <c r="I1209" t="s">
        <v>14</v>
      </c>
    </row>
    <row r="1210" spans="1:9">
      <c r="A1210" t="s">
        <v>1539</v>
      </c>
      <c r="B1210" t="s">
        <v>1518</v>
      </c>
      <c r="C1210" t="s">
        <v>145</v>
      </c>
      <c r="D1210" s="1">
        <v>19.57</v>
      </c>
      <c r="E1210" s="2">
        <v>4.2</v>
      </c>
      <c r="F1210" s="2">
        <v>82.19</v>
      </c>
      <c r="G1210" t="s">
        <v>1519</v>
      </c>
      <c r="H1210" t="s">
        <v>14</v>
      </c>
      <c r="I1210" t="s">
        <v>14</v>
      </c>
    </row>
    <row r="1211" spans="1:9">
      <c r="A1211" t="s">
        <v>1540</v>
      </c>
      <c r="B1211" t="s">
        <v>1518</v>
      </c>
      <c r="C1211" t="s">
        <v>260</v>
      </c>
      <c r="D1211" s="1">
        <v>19.64</v>
      </c>
      <c r="E1211" s="2">
        <v>6.6</v>
      </c>
      <c r="F1211" s="2">
        <v>129.62</v>
      </c>
      <c r="G1211" t="s">
        <v>1519</v>
      </c>
      <c r="H1211" t="s">
        <v>14</v>
      </c>
      <c r="I1211" t="s">
        <v>14</v>
      </c>
    </row>
    <row r="1212" spans="1:9">
      <c r="A1212" t="s">
        <v>1541</v>
      </c>
      <c r="B1212" t="s">
        <v>1518</v>
      </c>
      <c r="C1212" t="s">
        <v>145</v>
      </c>
      <c r="D1212" s="1">
        <v>19.64</v>
      </c>
      <c r="E1212" s="2">
        <v>4.2</v>
      </c>
      <c r="F1212" s="2">
        <v>82.49</v>
      </c>
      <c r="G1212" t="s">
        <v>1519</v>
      </c>
      <c r="H1212" t="s">
        <v>14</v>
      </c>
      <c r="I1212" t="s">
        <v>14</v>
      </c>
    </row>
    <row r="1213" spans="1:9">
      <c r="A1213" t="s">
        <v>1542</v>
      </c>
      <c r="B1213" t="s">
        <v>1518</v>
      </c>
      <c r="C1213" t="s">
        <v>1543</v>
      </c>
      <c r="D1213" s="1">
        <v>19.61</v>
      </c>
      <c r="E1213" s="2">
        <v>10.4</v>
      </c>
      <c r="F1213" s="2">
        <v>203.94</v>
      </c>
      <c r="G1213" t="s">
        <v>1519</v>
      </c>
      <c r="H1213" t="s">
        <v>14</v>
      </c>
      <c r="I1213" t="s">
        <v>14</v>
      </c>
    </row>
    <row r="1214" spans="1:9">
      <c r="A1214" t="s">
        <v>1544</v>
      </c>
      <c r="B1214" t="s">
        <v>1518</v>
      </c>
      <c r="C1214" t="s">
        <v>270</v>
      </c>
      <c r="D1214" s="1">
        <v>19.56</v>
      </c>
      <c r="E1214" s="2">
        <v>9.2</v>
      </c>
      <c r="F1214" s="2">
        <v>179.95</v>
      </c>
      <c r="G1214" t="s">
        <v>1519</v>
      </c>
      <c r="H1214" t="s">
        <v>14</v>
      </c>
      <c r="I1214" t="s">
        <v>14</v>
      </c>
    </row>
    <row r="1215" spans="1:9">
      <c r="A1215" t="s">
        <v>1545</v>
      </c>
      <c r="B1215" t="s">
        <v>1518</v>
      </c>
      <c r="C1215" t="s">
        <v>150</v>
      </c>
      <c r="D1215" s="1">
        <v>19.61</v>
      </c>
      <c r="E1215" s="2">
        <v>4.2</v>
      </c>
      <c r="F1215" s="2">
        <v>82.36</v>
      </c>
      <c r="G1215" t="s">
        <v>1519</v>
      </c>
      <c r="H1215" t="s">
        <v>14</v>
      </c>
      <c r="I1215" t="s">
        <v>14</v>
      </c>
    </row>
    <row r="1216" spans="1:9">
      <c r="A1216" t="s">
        <v>1546</v>
      </c>
      <c r="B1216" t="s">
        <v>1518</v>
      </c>
      <c r="C1216" t="s">
        <v>145</v>
      </c>
      <c r="D1216" s="1">
        <v>19.61</v>
      </c>
      <c r="E1216" s="2">
        <v>4.2</v>
      </c>
      <c r="F1216" s="2">
        <v>82.36</v>
      </c>
      <c r="G1216" t="s">
        <v>1519</v>
      </c>
      <c r="H1216" t="s">
        <v>14</v>
      </c>
      <c r="I1216" t="s">
        <v>14</v>
      </c>
    </row>
    <row r="1217" spans="1:9">
      <c r="A1217" t="s">
        <v>1547</v>
      </c>
      <c r="B1217" t="s">
        <v>1518</v>
      </c>
      <c r="C1217" t="s">
        <v>150</v>
      </c>
      <c r="D1217" s="1">
        <v>19.63</v>
      </c>
      <c r="E1217" s="2">
        <v>4.2</v>
      </c>
      <c r="F1217" s="2">
        <v>82.45</v>
      </c>
      <c r="G1217" t="s">
        <v>1519</v>
      </c>
      <c r="H1217" t="s">
        <v>14</v>
      </c>
      <c r="I1217" t="s">
        <v>14</v>
      </c>
    </row>
    <row r="1218" spans="1:9">
      <c r="A1218" t="s">
        <v>1548</v>
      </c>
      <c r="B1218" t="s">
        <v>1518</v>
      </c>
      <c r="C1218" t="s">
        <v>150</v>
      </c>
      <c r="D1218" s="1">
        <v>19.54</v>
      </c>
      <c r="E1218" s="2">
        <v>4.2</v>
      </c>
      <c r="F1218" s="2">
        <v>82.07</v>
      </c>
      <c r="G1218" t="s">
        <v>1519</v>
      </c>
      <c r="H1218" t="s">
        <v>14</v>
      </c>
      <c r="I1218" t="s">
        <v>14</v>
      </c>
    </row>
    <row r="1219" spans="1:9">
      <c r="A1219" t="s">
        <v>1549</v>
      </c>
      <c r="B1219" t="s">
        <v>1518</v>
      </c>
      <c r="C1219" t="s">
        <v>270</v>
      </c>
      <c r="D1219" s="1">
        <v>19.57</v>
      </c>
      <c r="E1219" s="2">
        <v>9.2</v>
      </c>
      <c r="F1219" s="2">
        <v>180.04</v>
      </c>
      <c r="G1219" t="s">
        <v>1519</v>
      </c>
      <c r="H1219" t="s">
        <v>14</v>
      </c>
      <c r="I1219" t="s">
        <v>14</v>
      </c>
    </row>
    <row r="1220" spans="1:9">
      <c r="A1220" t="s">
        <v>1550</v>
      </c>
      <c r="B1220" t="s">
        <v>1518</v>
      </c>
      <c r="C1220" t="s">
        <v>270</v>
      </c>
      <c r="D1220" s="1">
        <v>19.48</v>
      </c>
      <c r="E1220" s="2">
        <v>9.2</v>
      </c>
      <c r="F1220" s="2">
        <v>179.22</v>
      </c>
      <c r="G1220" t="s">
        <v>1519</v>
      </c>
      <c r="H1220" t="s">
        <v>14</v>
      </c>
      <c r="I1220" t="s">
        <v>14</v>
      </c>
    </row>
    <row r="1221" spans="1:9">
      <c r="A1221" t="s">
        <v>1551</v>
      </c>
      <c r="B1221" t="s">
        <v>1518</v>
      </c>
      <c r="C1221" t="s">
        <v>145</v>
      </c>
      <c r="D1221" s="1">
        <v>19.48</v>
      </c>
      <c r="E1221" s="2">
        <v>4.2</v>
      </c>
      <c r="F1221" s="2">
        <v>81.82</v>
      </c>
      <c r="G1221" t="s">
        <v>1519</v>
      </c>
      <c r="H1221" t="s">
        <v>14</v>
      </c>
      <c r="I1221" t="s">
        <v>14</v>
      </c>
    </row>
    <row r="1222" spans="1:9">
      <c r="A1222" t="s">
        <v>1552</v>
      </c>
      <c r="B1222" t="s">
        <v>1518</v>
      </c>
      <c r="C1222" t="s">
        <v>139</v>
      </c>
      <c r="D1222" s="1">
        <v>19.55</v>
      </c>
      <c r="E1222" s="2">
        <v>5.1</v>
      </c>
      <c r="F1222" s="2">
        <v>99.7</v>
      </c>
      <c r="G1222" t="s">
        <v>1519</v>
      </c>
      <c r="H1222" t="s">
        <v>14</v>
      </c>
      <c r="I1222" t="s">
        <v>14</v>
      </c>
    </row>
    <row r="1223" spans="1:9">
      <c r="A1223" t="s">
        <v>1553</v>
      </c>
      <c r="B1223" t="s">
        <v>1518</v>
      </c>
      <c r="C1223" t="s">
        <v>145</v>
      </c>
      <c r="D1223" s="1">
        <v>19.64</v>
      </c>
      <c r="E1223" s="2">
        <v>4.2</v>
      </c>
      <c r="F1223" s="2">
        <v>82.49</v>
      </c>
      <c r="G1223" t="s">
        <v>1519</v>
      </c>
      <c r="H1223" t="s">
        <v>14</v>
      </c>
      <c r="I1223" t="s">
        <v>14</v>
      </c>
    </row>
    <row r="1224" spans="1:9">
      <c r="A1224" t="s">
        <v>1554</v>
      </c>
      <c r="B1224" t="s">
        <v>1518</v>
      </c>
      <c r="C1224" t="s">
        <v>270</v>
      </c>
      <c r="D1224" s="1">
        <v>19.46</v>
      </c>
      <c r="E1224" s="2">
        <v>9.2</v>
      </c>
      <c r="F1224" s="2">
        <v>179.03</v>
      </c>
      <c r="G1224" t="s">
        <v>1519</v>
      </c>
      <c r="H1224" t="s">
        <v>14</v>
      </c>
      <c r="I1224" t="s">
        <v>14</v>
      </c>
    </row>
    <row r="1225" spans="1:9">
      <c r="A1225" t="s">
        <v>1555</v>
      </c>
      <c r="B1225" t="s">
        <v>1518</v>
      </c>
      <c r="C1225" t="s">
        <v>145</v>
      </c>
      <c r="D1225" s="1">
        <v>19.64</v>
      </c>
      <c r="E1225" s="2">
        <v>4.2</v>
      </c>
      <c r="F1225" s="2">
        <v>82.49</v>
      </c>
      <c r="G1225" t="s">
        <v>1519</v>
      </c>
      <c r="H1225" t="s">
        <v>14</v>
      </c>
      <c r="I1225" t="s">
        <v>14</v>
      </c>
    </row>
    <row r="1226" spans="1:9">
      <c r="A1226" t="s">
        <v>1556</v>
      </c>
      <c r="B1226" t="s">
        <v>1518</v>
      </c>
      <c r="C1226" t="s">
        <v>270</v>
      </c>
      <c r="D1226" s="1">
        <v>19.64</v>
      </c>
      <c r="E1226" s="2">
        <v>9.2</v>
      </c>
      <c r="F1226" s="2">
        <v>180.69</v>
      </c>
      <c r="G1226" t="s">
        <v>1519</v>
      </c>
      <c r="H1226" t="s">
        <v>14</v>
      </c>
      <c r="I1226" t="s">
        <v>14</v>
      </c>
    </row>
    <row r="1227" spans="1:9">
      <c r="A1227" t="s">
        <v>1557</v>
      </c>
      <c r="B1227" t="s">
        <v>1518</v>
      </c>
      <c r="C1227" t="s">
        <v>139</v>
      </c>
      <c r="D1227" s="1">
        <v>19.57</v>
      </c>
      <c r="E1227" s="2">
        <v>5.1</v>
      </c>
      <c r="F1227" s="2">
        <v>99.81</v>
      </c>
      <c r="G1227" t="s">
        <v>1519</v>
      </c>
      <c r="H1227" t="s">
        <v>14</v>
      </c>
      <c r="I1227" t="s">
        <v>14</v>
      </c>
    </row>
    <row r="1228" spans="1:9">
      <c r="A1228" t="s">
        <v>1558</v>
      </c>
      <c r="B1228" t="s">
        <v>1559</v>
      </c>
      <c r="C1228" t="s">
        <v>399</v>
      </c>
      <c r="D1228" s="1">
        <v>19.53</v>
      </c>
      <c r="E1228" s="2">
        <v>4.6</v>
      </c>
      <c r="F1228" s="2">
        <v>89.84</v>
      </c>
      <c r="G1228" t="s">
        <v>1560</v>
      </c>
      <c r="H1228" t="s">
        <v>14</v>
      </c>
      <c r="I1228" t="s">
        <v>14</v>
      </c>
    </row>
    <row r="1229" spans="1:9">
      <c r="A1229" t="s">
        <v>1561</v>
      </c>
      <c r="B1229" t="s">
        <v>1559</v>
      </c>
      <c r="C1229" t="s">
        <v>399</v>
      </c>
      <c r="D1229" s="1">
        <v>19.47</v>
      </c>
      <c r="E1229" s="2">
        <v>4.6</v>
      </c>
      <c r="F1229" s="2">
        <v>89.56</v>
      </c>
      <c r="G1229" t="s">
        <v>1560</v>
      </c>
      <c r="H1229" t="s">
        <v>14</v>
      </c>
      <c r="I1229" t="s">
        <v>14</v>
      </c>
    </row>
    <row r="1230" spans="1:9">
      <c r="A1230" t="s">
        <v>1562</v>
      </c>
      <c r="B1230" t="s">
        <v>1559</v>
      </c>
      <c r="C1230" t="s">
        <v>679</v>
      </c>
      <c r="D1230" s="1">
        <v>19.51</v>
      </c>
      <c r="E1230" s="2">
        <v>4.6</v>
      </c>
      <c r="F1230" s="2">
        <v>89.75</v>
      </c>
      <c r="G1230" t="s">
        <v>1560</v>
      </c>
      <c r="H1230" t="s">
        <v>14</v>
      </c>
      <c r="I1230" t="s">
        <v>14</v>
      </c>
    </row>
    <row r="1231" spans="1:9">
      <c r="A1231" t="s">
        <v>1563</v>
      </c>
      <c r="B1231" t="s">
        <v>1559</v>
      </c>
      <c r="C1231" t="s">
        <v>399</v>
      </c>
      <c r="D1231" s="1">
        <v>19.52</v>
      </c>
      <c r="E1231" s="2">
        <v>4.6</v>
      </c>
      <c r="F1231" s="2">
        <v>89.79</v>
      </c>
      <c r="G1231" t="s">
        <v>1560</v>
      </c>
      <c r="H1231" t="s">
        <v>14</v>
      </c>
      <c r="I1231" t="s">
        <v>14</v>
      </c>
    </row>
    <row r="1232" spans="1:9">
      <c r="A1232" t="s">
        <v>1564</v>
      </c>
      <c r="B1232" t="s">
        <v>1559</v>
      </c>
      <c r="C1232" t="s">
        <v>399</v>
      </c>
      <c r="D1232" s="1">
        <v>19.5</v>
      </c>
      <c r="E1232" s="2">
        <v>4.6</v>
      </c>
      <c r="F1232" s="2">
        <v>89.7</v>
      </c>
      <c r="G1232" t="s">
        <v>1560</v>
      </c>
      <c r="H1232" t="s">
        <v>14</v>
      </c>
      <c r="I1232" t="s">
        <v>14</v>
      </c>
    </row>
    <row r="1233" spans="1:9">
      <c r="A1233" t="s">
        <v>1565</v>
      </c>
      <c r="B1233" t="s">
        <v>1559</v>
      </c>
      <c r="C1233" t="s">
        <v>478</v>
      </c>
      <c r="D1233" s="1">
        <v>19.52</v>
      </c>
      <c r="E1233" s="2">
        <v>4.6</v>
      </c>
      <c r="F1233" s="2">
        <v>89.79</v>
      </c>
      <c r="G1233" t="s">
        <v>1560</v>
      </c>
      <c r="H1233" t="s">
        <v>14</v>
      </c>
      <c r="I1233" t="s">
        <v>14</v>
      </c>
    </row>
    <row r="1234" spans="1:9">
      <c r="A1234" t="s">
        <v>1566</v>
      </c>
      <c r="B1234" t="s">
        <v>1559</v>
      </c>
      <c r="C1234" t="s">
        <v>415</v>
      </c>
      <c r="D1234" s="1">
        <v>21.91</v>
      </c>
      <c r="E1234" s="2">
        <v>3.85</v>
      </c>
      <c r="F1234" s="2">
        <v>84.35</v>
      </c>
      <c r="G1234" t="s">
        <v>1560</v>
      </c>
      <c r="H1234" t="s">
        <v>14</v>
      </c>
      <c r="I1234" t="s">
        <v>14</v>
      </c>
    </row>
    <row r="1235" spans="1:9">
      <c r="A1235" t="s">
        <v>1567</v>
      </c>
      <c r="B1235" t="s">
        <v>1559</v>
      </c>
      <c r="C1235" t="s">
        <v>411</v>
      </c>
      <c r="D1235" s="1">
        <v>22.03</v>
      </c>
      <c r="E1235" s="2">
        <v>4.2</v>
      </c>
      <c r="F1235" s="2">
        <v>92.53</v>
      </c>
      <c r="G1235" t="s">
        <v>1560</v>
      </c>
      <c r="H1235" t="s">
        <v>14</v>
      </c>
      <c r="I1235" t="s">
        <v>14</v>
      </c>
    </row>
    <row r="1236" spans="1:9">
      <c r="A1236" t="s">
        <v>1568</v>
      </c>
      <c r="B1236" t="s">
        <v>1559</v>
      </c>
      <c r="C1236" t="s">
        <v>415</v>
      </c>
      <c r="D1236" s="1">
        <v>21.92</v>
      </c>
      <c r="E1236" s="2">
        <v>3.85</v>
      </c>
      <c r="F1236" s="2">
        <v>84.39</v>
      </c>
      <c r="G1236" t="s">
        <v>1560</v>
      </c>
      <c r="H1236" t="s">
        <v>14</v>
      </c>
      <c r="I1236" t="s">
        <v>14</v>
      </c>
    </row>
    <row r="1237" spans="1:9">
      <c r="A1237" t="s">
        <v>1569</v>
      </c>
      <c r="B1237" t="s">
        <v>1559</v>
      </c>
      <c r="C1237" t="s">
        <v>411</v>
      </c>
      <c r="D1237" s="1">
        <v>21.91</v>
      </c>
      <c r="E1237" s="2">
        <v>4.2</v>
      </c>
      <c r="F1237" s="2">
        <v>92.02</v>
      </c>
      <c r="G1237" t="s">
        <v>1560</v>
      </c>
      <c r="H1237" t="s">
        <v>14</v>
      </c>
      <c r="I1237" t="s">
        <v>14</v>
      </c>
    </row>
    <row r="1238" spans="1:9">
      <c r="A1238" t="s">
        <v>1570</v>
      </c>
      <c r="B1238" t="s">
        <v>1559</v>
      </c>
      <c r="C1238" t="s">
        <v>401</v>
      </c>
      <c r="D1238" s="1">
        <v>21.8</v>
      </c>
      <c r="E1238" s="2">
        <v>3.85</v>
      </c>
      <c r="F1238" s="2">
        <v>83.93</v>
      </c>
      <c r="G1238" t="s">
        <v>1560</v>
      </c>
      <c r="H1238" t="s">
        <v>14</v>
      </c>
      <c r="I1238" t="s">
        <v>14</v>
      </c>
    </row>
    <row r="1239" spans="1:9">
      <c r="A1239" t="s">
        <v>1571</v>
      </c>
      <c r="B1239" t="s">
        <v>1559</v>
      </c>
      <c r="C1239" t="s">
        <v>403</v>
      </c>
      <c r="D1239" s="1">
        <v>21.92</v>
      </c>
      <c r="E1239" s="2">
        <v>3.85</v>
      </c>
      <c r="F1239" s="2">
        <v>84.39</v>
      </c>
      <c r="G1239" t="s">
        <v>1560</v>
      </c>
      <c r="H1239" t="s">
        <v>14</v>
      </c>
      <c r="I1239" t="s">
        <v>14</v>
      </c>
    </row>
    <row r="1240" spans="1:9">
      <c r="A1240" t="s">
        <v>1572</v>
      </c>
      <c r="B1240" t="s">
        <v>1559</v>
      </c>
      <c r="C1240" t="s">
        <v>401</v>
      </c>
      <c r="D1240" s="1">
        <v>22.01</v>
      </c>
      <c r="E1240" s="2">
        <v>3.85</v>
      </c>
      <c r="F1240" s="2">
        <v>84.74</v>
      </c>
      <c r="G1240" t="s">
        <v>1560</v>
      </c>
      <c r="H1240" t="s">
        <v>14</v>
      </c>
      <c r="I1240" t="s">
        <v>14</v>
      </c>
    </row>
    <row r="1241" spans="1:9">
      <c r="A1241" t="s">
        <v>1573</v>
      </c>
      <c r="B1241" t="s">
        <v>1559</v>
      </c>
      <c r="C1241" t="s">
        <v>411</v>
      </c>
      <c r="D1241" s="1">
        <v>21.89</v>
      </c>
      <c r="E1241" s="2">
        <v>4.2</v>
      </c>
      <c r="F1241" s="2">
        <v>91.94</v>
      </c>
      <c r="G1241" t="s">
        <v>1560</v>
      </c>
      <c r="H1241" t="s">
        <v>14</v>
      </c>
      <c r="I1241" t="s">
        <v>14</v>
      </c>
    </row>
    <row r="1242" spans="1:9">
      <c r="A1242" t="s">
        <v>1574</v>
      </c>
      <c r="B1242" t="s">
        <v>1559</v>
      </c>
      <c r="C1242" t="s">
        <v>425</v>
      </c>
      <c r="D1242" s="1">
        <v>21.81</v>
      </c>
      <c r="E1242" s="2">
        <v>3.35</v>
      </c>
      <c r="F1242" s="2">
        <v>73.06</v>
      </c>
      <c r="G1242" t="s">
        <v>1560</v>
      </c>
      <c r="H1242" t="s">
        <v>14</v>
      </c>
      <c r="I1242" t="s">
        <v>14</v>
      </c>
    </row>
    <row r="1243" spans="1:9">
      <c r="A1243" t="s">
        <v>1575</v>
      </c>
      <c r="B1243" t="s">
        <v>1559</v>
      </c>
      <c r="C1243" t="s">
        <v>411</v>
      </c>
      <c r="D1243" s="1">
        <v>21.89</v>
      </c>
      <c r="E1243" s="2">
        <v>4.2</v>
      </c>
      <c r="F1243" s="2">
        <v>91.94</v>
      </c>
      <c r="G1243" t="s">
        <v>1560</v>
      </c>
      <c r="H1243" t="s">
        <v>14</v>
      </c>
      <c r="I1243" t="s">
        <v>14</v>
      </c>
    </row>
    <row r="1244" spans="1:9">
      <c r="A1244" t="s">
        <v>1576</v>
      </c>
      <c r="B1244" t="s">
        <v>1559</v>
      </c>
      <c r="C1244" t="s">
        <v>406</v>
      </c>
      <c r="D1244" s="1">
        <v>21.98</v>
      </c>
      <c r="E1244" s="2">
        <v>4.2</v>
      </c>
      <c r="F1244" s="2">
        <v>92.32</v>
      </c>
      <c r="G1244" t="s">
        <v>1560</v>
      </c>
      <c r="H1244" t="s">
        <v>14</v>
      </c>
      <c r="I1244" t="s">
        <v>14</v>
      </c>
    </row>
    <row r="1245" spans="1:9">
      <c r="A1245" t="s">
        <v>1577</v>
      </c>
      <c r="B1245" t="s">
        <v>1559</v>
      </c>
      <c r="C1245" t="s">
        <v>411</v>
      </c>
      <c r="D1245" s="1">
        <v>21.92</v>
      </c>
      <c r="E1245" s="2">
        <v>4.2</v>
      </c>
      <c r="F1245" s="2">
        <v>92.06</v>
      </c>
      <c r="G1245" t="s">
        <v>1560</v>
      </c>
      <c r="H1245" t="s">
        <v>14</v>
      </c>
      <c r="I1245" t="s">
        <v>14</v>
      </c>
    </row>
    <row r="1246" spans="1:9">
      <c r="A1246" t="s">
        <v>1578</v>
      </c>
      <c r="B1246" t="s">
        <v>1559</v>
      </c>
      <c r="C1246" t="s">
        <v>403</v>
      </c>
      <c r="D1246" s="1">
        <v>21.88</v>
      </c>
      <c r="E1246" s="2">
        <v>3.85</v>
      </c>
      <c r="F1246" s="2">
        <v>84.24</v>
      </c>
      <c r="G1246" t="s">
        <v>1560</v>
      </c>
      <c r="H1246" t="s">
        <v>14</v>
      </c>
      <c r="I1246" t="s">
        <v>14</v>
      </c>
    </row>
    <row r="1247" spans="1:9">
      <c r="A1247" t="s">
        <v>1579</v>
      </c>
      <c r="B1247" t="s">
        <v>1559</v>
      </c>
      <c r="C1247" t="s">
        <v>403</v>
      </c>
      <c r="D1247" s="1">
        <v>21.87</v>
      </c>
      <c r="E1247" s="2">
        <v>3.85</v>
      </c>
      <c r="F1247" s="2">
        <v>84.2</v>
      </c>
      <c r="G1247" t="s">
        <v>1560</v>
      </c>
      <c r="H1247" t="s">
        <v>14</v>
      </c>
      <c r="I1247" t="s">
        <v>14</v>
      </c>
    </row>
    <row r="1248" spans="1:9">
      <c r="A1248" t="s">
        <v>1580</v>
      </c>
      <c r="B1248" t="s">
        <v>1559</v>
      </c>
      <c r="C1248" t="s">
        <v>749</v>
      </c>
      <c r="D1248" s="1">
        <v>21.91</v>
      </c>
      <c r="E1248" s="2">
        <v>4.05</v>
      </c>
      <c r="F1248" s="2">
        <v>88.74</v>
      </c>
      <c r="G1248" t="s">
        <v>1560</v>
      </c>
      <c r="H1248" t="s">
        <v>14</v>
      </c>
      <c r="I1248" t="s">
        <v>14</v>
      </c>
    </row>
    <row r="1249" spans="1:9">
      <c r="A1249" t="s">
        <v>1581</v>
      </c>
      <c r="B1249" t="s">
        <v>1559</v>
      </c>
      <c r="C1249" t="s">
        <v>401</v>
      </c>
      <c r="D1249" s="1">
        <v>21.91</v>
      </c>
      <c r="E1249" s="2">
        <v>3.85</v>
      </c>
      <c r="F1249" s="2">
        <v>84.35</v>
      </c>
      <c r="G1249" t="s">
        <v>1560</v>
      </c>
      <c r="H1249" t="s">
        <v>14</v>
      </c>
      <c r="I1249" t="s">
        <v>14</v>
      </c>
    </row>
    <row r="1250" spans="1:9">
      <c r="A1250" t="s">
        <v>1582</v>
      </c>
      <c r="B1250" t="s">
        <v>1559</v>
      </c>
      <c r="C1250" t="s">
        <v>429</v>
      </c>
      <c r="D1250" s="1">
        <v>21.92</v>
      </c>
      <c r="E1250" s="2">
        <v>3.35</v>
      </c>
      <c r="F1250" s="2">
        <v>73.43</v>
      </c>
      <c r="G1250" t="s">
        <v>1560</v>
      </c>
      <c r="H1250" t="s">
        <v>14</v>
      </c>
      <c r="I1250" t="s">
        <v>14</v>
      </c>
    </row>
    <row r="1251" spans="1:9">
      <c r="A1251" t="s">
        <v>1583</v>
      </c>
      <c r="B1251" t="s">
        <v>1559</v>
      </c>
      <c r="C1251" t="s">
        <v>403</v>
      </c>
      <c r="D1251" s="1">
        <v>21.97</v>
      </c>
      <c r="E1251" s="2">
        <v>3.85</v>
      </c>
      <c r="F1251" s="2">
        <v>84.58</v>
      </c>
      <c r="G1251" t="s">
        <v>1560</v>
      </c>
      <c r="H1251" t="s">
        <v>14</v>
      </c>
      <c r="I1251" t="s">
        <v>14</v>
      </c>
    </row>
    <row r="1252" spans="1:9">
      <c r="A1252" t="s">
        <v>1584</v>
      </c>
      <c r="B1252" t="s">
        <v>1559</v>
      </c>
      <c r="C1252" t="s">
        <v>761</v>
      </c>
      <c r="D1252" s="1">
        <v>21.79</v>
      </c>
      <c r="E1252" s="2">
        <v>4.05</v>
      </c>
      <c r="F1252" s="2">
        <v>88.25</v>
      </c>
      <c r="G1252" t="s">
        <v>1560</v>
      </c>
      <c r="H1252" t="s">
        <v>14</v>
      </c>
      <c r="I1252" t="s">
        <v>14</v>
      </c>
    </row>
    <row r="1253" spans="1:9">
      <c r="A1253" t="s">
        <v>1585</v>
      </c>
      <c r="B1253" t="s">
        <v>1559</v>
      </c>
      <c r="C1253" t="s">
        <v>401</v>
      </c>
      <c r="D1253" s="1">
        <v>21.99</v>
      </c>
      <c r="E1253" s="2">
        <v>3.85</v>
      </c>
      <c r="F1253" s="2">
        <v>84.66</v>
      </c>
      <c r="G1253" t="s">
        <v>1560</v>
      </c>
      <c r="H1253" t="s">
        <v>14</v>
      </c>
      <c r="I1253" t="s">
        <v>14</v>
      </c>
    </row>
    <row r="1254" spans="1:9">
      <c r="A1254" t="s">
        <v>1586</v>
      </c>
      <c r="B1254" t="s">
        <v>1559</v>
      </c>
      <c r="C1254" t="s">
        <v>411</v>
      </c>
      <c r="D1254" s="1">
        <v>21.85</v>
      </c>
      <c r="E1254" s="2">
        <v>4.2</v>
      </c>
      <c r="F1254" s="2">
        <v>91.77</v>
      </c>
      <c r="G1254" t="s">
        <v>1560</v>
      </c>
      <c r="H1254" t="s">
        <v>14</v>
      </c>
      <c r="I1254" t="s">
        <v>14</v>
      </c>
    </row>
    <row r="1255" spans="1:9">
      <c r="A1255" t="s">
        <v>1587</v>
      </c>
      <c r="B1255" t="s">
        <v>1588</v>
      </c>
      <c r="C1255" t="s">
        <v>18</v>
      </c>
      <c r="D1255" s="1">
        <v>19.02</v>
      </c>
      <c r="E1255" s="2">
        <v>3.35</v>
      </c>
      <c r="F1255" s="2">
        <v>63.72</v>
      </c>
      <c r="G1255" t="s">
        <v>1589</v>
      </c>
      <c r="H1255" t="s">
        <v>14</v>
      </c>
      <c r="I1255" t="s">
        <v>14</v>
      </c>
    </row>
    <row r="1256" spans="1:9">
      <c r="A1256" t="s">
        <v>1590</v>
      </c>
      <c r="B1256" t="s">
        <v>1588</v>
      </c>
      <c r="C1256" t="s">
        <v>66</v>
      </c>
      <c r="D1256" s="1">
        <v>19.02</v>
      </c>
      <c r="E1256" s="2">
        <v>3.35</v>
      </c>
      <c r="F1256" s="2">
        <v>63.72</v>
      </c>
      <c r="G1256" t="s">
        <v>1589</v>
      </c>
      <c r="H1256" t="s">
        <v>14</v>
      </c>
      <c r="I1256" t="s">
        <v>14</v>
      </c>
    </row>
    <row r="1257" spans="1:9">
      <c r="A1257" t="s">
        <v>1591</v>
      </c>
      <c r="B1257" t="s">
        <v>1588</v>
      </c>
      <c r="C1257" t="s">
        <v>49</v>
      </c>
      <c r="D1257" s="1">
        <v>18.96</v>
      </c>
      <c r="E1257" s="2">
        <v>5.35</v>
      </c>
      <c r="F1257" s="2">
        <v>101.44</v>
      </c>
      <c r="G1257" t="s">
        <v>1589</v>
      </c>
      <c r="H1257" t="s">
        <v>14</v>
      </c>
      <c r="I1257" t="s">
        <v>14</v>
      </c>
    </row>
    <row r="1258" spans="1:9">
      <c r="A1258" t="s">
        <v>1592</v>
      </c>
      <c r="B1258" t="s">
        <v>1588</v>
      </c>
      <c r="C1258" t="s">
        <v>51</v>
      </c>
      <c r="D1258" s="1">
        <v>19.12</v>
      </c>
      <c r="E1258" s="2">
        <v>6.05</v>
      </c>
      <c r="F1258" s="2">
        <v>115.68</v>
      </c>
      <c r="G1258" t="s">
        <v>1589</v>
      </c>
      <c r="H1258" t="s">
        <v>14</v>
      </c>
      <c r="I1258" t="s">
        <v>14</v>
      </c>
    </row>
    <row r="1259" spans="1:9">
      <c r="A1259" t="s">
        <v>1593</v>
      </c>
      <c r="B1259" t="s">
        <v>1588</v>
      </c>
      <c r="C1259" t="s">
        <v>47</v>
      </c>
      <c r="D1259" s="1">
        <v>19.02</v>
      </c>
      <c r="E1259" s="2">
        <v>3.35</v>
      </c>
      <c r="F1259" s="2">
        <v>63.72</v>
      </c>
      <c r="G1259" t="s">
        <v>1589</v>
      </c>
      <c r="H1259" t="s">
        <v>14</v>
      </c>
      <c r="I1259" t="s">
        <v>14</v>
      </c>
    </row>
    <row r="1260" spans="1:9">
      <c r="A1260" t="s">
        <v>1594</v>
      </c>
      <c r="B1260" t="s">
        <v>1588</v>
      </c>
      <c r="C1260" t="s">
        <v>49</v>
      </c>
      <c r="D1260" s="1">
        <v>19.05</v>
      </c>
      <c r="E1260" s="2">
        <v>5.35</v>
      </c>
      <c r="F1260" s="2">
        <v>101.92</v>
      </c>
      <c r="G1260" t="s">
        <v>1589</v>
      </c>
      <c r="H1260" t="s">
        <v>14</v>
      </c>
      <c r="I1260" t="s">
        <v>14</v>
      </c>
    </row>
    <row r="1261" spans="1:9">
      <c r="A1261" t="s">
        <v>1595</v>
      </c>
      <c r="B1261" t="s">
        <v>1588</v>
      </c>
      <c r="C1261" t="s">
        <v>53</v>
      </c>
      <c r="D1261" s="1">
        <v>19.11</v>
      </c>
      <c r="E1261" s="2">
        <v>5.85</v>
      </c>
      <c r="F1261" s="2">
        <v>111.79</v>
      </c>
      <c r="G1261" t="s">
        <v>1589</v>
      </c>
      <c r="H1261" t="s">
        <v>14</v>
      </c>
      <c r="I1261" t="s">
        <v>14</v>
      </c>
    </row>
    <row r="1262" spans="1:9">
      <c r="A1262" t="s">
        <v>1596</v>
      </c>
      <c r="B1262" t="s">
        <v>1588</v>
      </c>
      <c r="C1262" t="s">
        <v>60</v>
      </c>
      <c r="D1262" s="1">
        <v>19.08</v>
      </c>
      <c r="E1262" s="2">
        <v>3.35</v>
      </c>
      <c r="F1262" s="2">
        <v>63.92</v>
      </c>
      <c r="G1262" t="s">
        <v>1589</v>
      </c>
      <c r="H1262" t="s">
        <v>14</v>
      </c>
      <c r="I1262" t="s">
        <v>14</v>
      </c>
    </row>
    <row r="1263" spans="1:9">
      <c r="A1263" t="s">
        <v>1597</v>
      </c>
      <c r="B1263" t="s">
        <v>1588</v>
      </c>
      <c r="C1263" t="s">
        <v>51</v>
      </c>
      <c r="D1263" s="1">
        <v>19.06</v>
      </c>
      <c r="E1263" s="2">
        <v>6.05</v>
      </c>
      <c r="F1263" s="2">
        <v>115.31</v>
      </c>
      <c r="G1263" t="s">
        <v>1589</v>
      </c>
      <c r="H1263" t="s">
        <v>14</v>
      </c>
      <c r="I1263" t="s">
        <v>14</v>
      </c>
    </row>
    <row r="1264" spans="1:9">
      <c r="A1264" t="s">
        <v>1598</v>
      </c>
      <c r="B1264" t="s">
        <v>1588</v>
      </c>
      <c r="C1264" t="s">
        <v>60</v>
      </c>
      <c r="D1264" s="1">
        <v>19.03</v>
      </c>
      <c r="E1264" s="2">
        <v>3.35</v>
      </c>
      <c r="F1264" s="2">
        <v>63.75</v>
      </c>
      <c r="G1264" t="s">
        <v>1589</v>
      </c>
      <c r="H1264" t="s">
        <v>14</v>
      </c>
      <c r="I1264" t="s">
        <v>14</v>
      </c>
    </row>
    <row r="1265" spans="1:9">
      <c r="A1265" t="s">
        <v>1599</v>
      </c>
      <c r="B1265" t="s">
        <v>1600</v>
      </c>
      <c r="C1265" t="s">
        <v>1042</v>
      </c>
      <c r="D1265" s="1">
        <v>23.33</v>
      </c>
      <c r="E1265" s="2">
        <v>5.1</v>
      </c>
      <c r="F1265" s="2">
        <v>118.98</v>
      </c>
      <c r="G1265" t="s">
        <v>1601</v>
      </c>
      <c r="H1265" t="s">
        <v>14</v>
      </c>
      <c r="I1265" t="s">
        <v>14</v>
      </c>
    </row>
    <row r="1266" spans="1:9">
      <c r="A1266" t="s">
        <v>1602</v>
      </c>
      <c r="B1266" t="s">
        <v>1600</v>
      </c>
      <c r="C1266" t="s">
        <v>1053</v>
      </c>
      <c r="D1266" s="1">
        <v>23.46</v>
      </c>
      <c r="E1266" s="2">
        <v>4.05</v>
      </c>
      <c r="F1266" s="2">
        <v>95.01</v>
      </c>
      <c r="G1266" t="s">
        <v>1601</v>
      </c>
      <c r="H1266" t="s">
        <v>14</v>
      </c>
      <c r="I1266" t="s">
        <v>14</v>
      </c>
    </row>
    <row r="1267" spans="1:9">
      <c r="A1267" t="s">
        <v>1603</v>
      </c>
      <c r="B1267" t="s">
        <v>1600</v>
      </c>
      <c r="C1267" t="s">
        <v>1026</v>
      </c>
      <c r="D1267" s="1">
        <v>23.37</v>
      </c>
      <c r="E1267" s="2">
        <v>4.2</v>
      </c>
      <c r="F1267" s="2">
        <v>98.15</v>
      </c>
      <c r="G1267" t="s">
        <v>1601</v>
      </c>
      <c r="H1267" t="s">
        <v>14</v>
      </c>
      <c r="I1267" t="s">
        <v>14</v>
      </c>
    </row>
    <row r="1268" spans="1:9">
      <c r="A1268" t="s">
        <v>1604</v>
      </c>
      <c r="B1268" t="s">
        <v>1600</v>
      </c>
      <c r="C1268" t="s">
        <v>1019</v>
      </c>
      <c r="D1268" s="1">
        <v>23.32</v>
      </c>
      <c r="E1268" s="2">
        <v>5.85</v>
      </c>
      <c r="F1268" s="2">
        <v>136.42</v>
      </c>
      <c r="G1268" t="s">
        <v>1601</v>
      </c>
      <c r="H1268" t="s">
        <v>14</v>
      </c>
      <c r="I1268" t="s">
        <v>14</v>
      </c>
    </row>
    <row r="1269" spans="1:9">
      <c r="A1269" t="s">
        <v>1605</v>
      </c>
      <c r="B1269" t="s">
        <v>1600</v>
      </c>
      <c r="C1269" t="s">
        <v>1053</v>
      </c>
      <c r="D1269" s="1">
        <v>23.33</v>
      </c>
      <c r="E1269" s="2">
        <v>4.05</v>
      </c>
      <c r="F1269" s="2">
        <v>94.49</v>
      </c>
      <c r="G1269" t="s">
        <v>1601</v>
      </c>
      <c r="H1269" t="s">
        <v>14</v>
      </c>
      <c r="I1269" t="s">
        <v>14</v>
      </c>
    </row>
    <row r="1270" spans="1:9">
      <c r="A1270" t="s">
        <v>1606</v>
      </c>
      <c r="B1270" t="s">
        <v>1600</v>
      </c>
      <c r="C1270" t="s">
        <v>1032</v>
      </c>
      <c r="D1270" s="1">
        <v>23.32</v>
      </c>
      <c r="E1270" s="2">
        <v>4.8</v>
      </c>
      <c r="F1270" s="2">
        <v>111.94</v>
      </c>
      <c r="G1270" t="s">
        <v>1601</v>
      </c>
      <c r="H1270" t="s">
        <v>14</v>
      </c>
      <c r="I1270" t="s">
        <v>14</v>
      </c>
    </row>
    <row r="1271" spans="1:9">
      <c r="A1271" t="s">
        <v>1607</v>
      </c>
      <c r="B1271" t="s">
        <v>1600</v>
      </c>
      <c r="C1271" t="s">
        <v>1053</v>
      </c>
      <c r="D1271" s="1">
        <v>23.26</v>
      </c>
      <c r="E1271" s="2">
        <v>4.05</v>
      </c>
      <c r="F1271" s="2">
        <v>94.2</v>
      </c>
      <c r="G1271" t="s">
        <v>1601</v>
      </c>
      <c r="H1271" t="s">
        <v>14</v>
      </c>
      <c r="I1271" t="s">
        <v>14</v>
      </c>
    </row>
    <row r="1272" spans="1:9">
      <c r="A1272" t="s">
        <v>1608</v>
      </c>
      <c r="B1272" t="s">
        <v>1600</v>
      </c>
      <c r="C1272" t="s">
        <v>1053</v>
      </c>
      <c r="D1272" s="1">
        <v>23.3</v>
      </c>
      <c r="E1272" s="2">
        <v>4.05</v>
      </c>
      <c r="F1272" s="2">
        <v>94.36</v>
      </c>
      <c r="G1272" t="s">
        <v>1601</v>
      </c>
      <c r="H1272" t="s">
        <v>14</v>
      </c>
      <c r="I1272" t="s">
        <v>14</v>
      </c>
    </row>
    <row r="1273" spans="1:9">
      <c r="A1273" t="s">
        <v>1609</v>
      </c>
      <c r="B1273" t="s">
        <v>1600</v>
      </c>
      <c r="C1273" t="s">
        <v>1019</v>
      </c>
      <c r="D1273" s="1">
        <v>23.31</v>
      </c>
      <c r="E1273" s="2">
        <v>5.85</v>
      </c>
      <c r="F1273" s="2">
        <v>136.36</v>
      </c>
      <c r="G1273" t="s">
        <v>1601</v>
      </c>
      <c r="H1273" t="s">
        <v>14</v>
      </c>
      <c r="I1273" t="s">
        <v>14</v>
      </c>
    </row>
    <row r="1274" spans="1:9">
      <c r="A1274" t="s">
        <v>1610</v>
      </c>
      <c r="B1274" t="s">
        <v>1600</v>
      </c>
      <c r="C1274" t="s">
        <v>1050</v>
      </c>
      <c r="D1274" s="1">
        <v>23.35</v>
      </c>
      <c r="E1274" s="2">
        <v>4.8</v>
      </c>
      <c r="F1274" s="2">
        <v>112.08</v>
      </c>
      <c r="G1274" t="s">
        <v>1601</v>
      </c>
      <c r="H1274" t="s">
        <v>14</v>
      </c>
      <c r="I1274" t="s">
        <v>14</v>
      </c>
    </row>
    <row r="1275" spans="1:9">
      <c r="A1275" t="s">
        <v>1611</v>
      </c>
      <c r="B1275" t="s">
        <v>1600</v>
      </c>
      <c r="C1275" t="s">
        <v>1193</v>
      </c>
      <c r="D1275" s="1">
        <v>23.4</v>
      </c>
      <c r="E1275" s="2">
        <v>5.1</v>
      </c>
      <c r="F1275" s="2">
        <v>119.34</v>
      </c>
      <c r="G1275" t="s">
        <v>1601</v>
      </c>
      <c r="H1275" t="s">
        <v>14</v>
      </c>
      <c r="I1275" t="s">
        <v>14</v>
      </c>
    </row>
    <row r="1276" spans="1:9">
      <c r="A1276" t="s">
        <v>1612</v>
      </c>
      <c r="B1276" t="s">
        <v>1600</v>
      </c>
      <c r="C1276" t="s">
        <v>1034</v>
      </c>
      <c r="D1276" s="1">
        <v>23.41</v>
      </c>
      <c r="E1276" s="2">
        <v>4.05</v>
      </c>
      <c r="F1276" s="2">
        <v>94.81</v>
      </c>
      <c r="G1276" t="s">
        <v>1601</v>
      </c>
      <c r="H1276" t="s">
        <v>14</v>
      </c>
      <c r="I1276" t="s">
        <v>14</v>
      </c>
    </row>
    <row r="1277" spans="1:9">
      <c r="A1277" t="s">
        <v>1613</v>
      </c>
      <c r="B1277" t="s">
        <v>1600</v>
      </c>
      <c r="C1277" t="s">
        <v>1193</v>
      </c>
      <c r="D1277" s="1">
        <v>23.38</v>
      </c>
      <c r="E1277" s="2">
        <v>5.1</v>
      </c>
      <c r="F1277" s="2">
        <v>119.24</v>
      </c>
      <c r="G1277" t="s">
        <v>1601</v>
      </c>
      <c r="H1277" t="s">
        <v>14</v>
      </c>
      <c r="I1277" t="s">
        <v>14</v>
      </c>
    </row>
    <row r="1278" spans="1:9">
      <c r="A1278" t="s">
        <v>1614</v>
      </c>
      <c r="B1278" t="s">
        <v>1600</v>
      </c>
      <c r="C1278" t="s">
        <v>1032</v>
      </c>
      <c r="D1278" s="1">
        <v>23.41</v>
      </c>
      <c r="E1278" s="2">
        <v>4.8</v>
      </c>
      <c r="F1278" s="2">
        <v>112.37</v>
      </c>
      <c r="G1278" t="s">
        <v>1601</v>
      </c>
      <c r="H1278" t="s">
        <v>14</v>
      </c>
      <c r="I1278" t="s">
        <v>14</v>
      </c>
    </row>
    <row r="1279" spans="1:9">
      <c r="A1279" t="s">
        <v>1615</v>
      </c>
      <c r="B1279" t="s">
        <v>1600</v>
      </c>
      <c r="C1279" t="s">
        <v>1058</v>
      </c>
      <c r="D1279" s="1">
        <v>23.31</v>
      </c>
      <c r="E1279" s="2">
        <v>4.2</v>
      </c>
      <c r="F1279" s="2">
        <v>97.9</v>
      </c>
      <c r="G1279" t="s">
        <v>1601</v>
      </c>
      <c r="H1279" t="s">
        <v>14</v>
      </c>
      <c r="I1279" t="s">
        <v>14</v>
      </c>
    </row>
    <row r="1280" spans="1:9">
      <c r="A1280" t="s">
        <v>1616</v>
      </c>
      <c r="B1280" t="s">
        <v>1600</v>
      </c>
      <c r="C1280" t="s">
        <v>1042</v>
      </c>
      <c r="D1280" s="1">
        <v>23.35</v>
      </c>
      <c r="E1280" s="2">
        <v>5.1</v>
      </c>
      <c r="F1280" s="2">
        <v>119.08</v>
      </c>
      <c r="G1280" t="s">
        <v>1601</v>
      </c>
      <c r="H1280" t="s">
        <v>14</v>
      </c>
      <c r="I1280" t="s">
        <v>14</v>
      </c>
    </row>
    <row r="1281" spans="1:9">
      <c r="A1281" t="s">
        <v>1617</v>
      </c>
      <c r="B1281" t="s">
        <v>1600</v>
      </c>
      <c r="C1281" t="s">
        <v>1030</v>
      </c>
      <c r="D1281" s="1">
        <v>23.31</v>
      </c>
      <c r="E1281" s="2">
        <v>3.35</v>
      </c>
      <c r="F1281" s="2">
        <v>78.09</v>
      </c>
      <c r="G1281" t="s">
        <v>1601</v>
      </c>
      <c r="H1281" t="s">
        <v>14</v>
      </c>
      <c r="I1281" t="s">
        <v>14</v>
      </c>
    </row>
    <row r="1282" spans="1:9">
      <c r="A1282" t="s">
        <v>1618</v>
      </c>
      <c r="B1282" t="s">
        <v>1600</v>
      </c>
      <c r="C1282" t="s">
        <v>1619</v>
      </c>
      <c r="D1282" s="1">
        <v>23.31</v>
      </c>
      <c r="E1282" s="2">
        <v>5.1</v>
      </c>
      <c r="F1282" s="2">
        <v>118.88</v>
      </c>
      <c r="G1282" t="s">
        <v>1601</v>
      </c>
      <c r="H1282" t="s">
        <v>14</v>
      </c>
      <c r="I1282" t="s">
        <v>14</v>
      </c>
    </row>
    <row r="1283" spans="1:9">
      <c r="A1283" t="s">
        <v>1620</v>
      </c>
      <c r="B1283" t="s">
        <v>1600</v>
      </c>
      <c r="C1283" t="s">
        <v>1030</v>
      </c>
      <c r="D1283" s="1">
        <v>23.35</v>
      </c>
      <c r="E1283" s="2">
        <v>3.35</v>
      </c>
      <c r="F1283" s="2">
        <v>78.22</v>
      </c>
      <c r="G1283" t="s">
        <v>1601</v>
      </c>
      <c r="H1283" t="s">
        <v>14</v>
      </c>
      <c r="I1283" t="s">
        <v>14</v>
      </c>
    </row>
    <row r="1284" spans="1:9">
      <c r="A1284" t="s">
        <v>1621</v>
      </c>
      <c r="B1284" t="s">
        <v>1600</v>
      </c>
      <c r="C1284" t="s">
        <v>1061</v>
      </c>
      <c r="D1284" s="1">
        <v>23.34</v>
      </c>
      <c r="E1284" s="2">
        <v>5.35</v>
      </c>
      <c r="F1284" s="2">
        <v>124.87</v>
      </c>
      <c r="G1284" t="s">
        <v>1601</v>
      </c>
      <c r="H1284" t="s">
        <v>14</v>
      </c>
      <c r="I1284" t="s">
        <v>14</v>
      </c>
    </row>
    <row r="1285" spans="1:9">
      <c r="A1285" t="s">
        <v>1622</v>
      </c>
      <c r="B1285" t="s">
        <v>1600</v>
      </c>
      <c r="C1285" t="s">
        <v>1050</v>
      </c>
      <c r="D1285" s="1">
        <v>23.34</v>
      </c>
      <c r="E1285" s="2">
        <v>4.8</v>
      </c>
      <c r="F1285" s="2">
        <v>112.03</v>
      </c>
      <c r="G1285" t="s">
        <v>1601</v>
      </c>
      <c r="H1285" t="s">
        <v>14</v>
      </c>
      <c r="I1285" t="s">
        <v>14</v>
      </c>
    </row>
    <row r="1286" spans="1:9">
      <c r="A1286" t="s">
        <v>1623</v>
      </c>
      <c r="B1286" t="s">
        <v>1600</v>
      </c>
      <c r="C1286" t="s">
        <v>1056</v>
      </c>
      <c r="D1286" s="1">
        <v>23.46</v>
      </c>
      <c r="E1286" s="2">
        <v>4.05</v>
      </c>
      <c r="F1286" s="2">
        <v>95.01</v>
      </c>
      <c r="G1286" t="s">
        <v>1601</v>
      </c>
      <c r="H1286" t="s">
        <v>14</v>
      </c>
      <c r="I1286" t="s">
        <v>14</v>
      </c>
    </row>
    <row r="1287" spans="1:9">
      <c r="A1287" t="s">
        <v>1624</v>
      </c>
      <c r="B1287" t="s">
        <v>1600</v>
      </c>
      <c r="C1287" t="s">
        <v>1058</v>
      </c>
      <c r="D1287" s="1">
        <v>23.27</v>
      </c>
      <c r="E1287" s="2">
        <v>4.2</v>
      </c>
      <c r="F1287" s="2">
        <v>97.73</v>
      </c>
      <c r="G1287" t="s">
        <v>1601</v>
      </c>
      <c r="H1287" t="s">
        <v>14</v>
      </c>
      <c r="I1287" t="s">
        <v>14</v>
      </c>
    </row>
    <row r="1288" spans="1:9">
      <c r="A1288" t="s">
        <v>1625</v>
      </c>
      <c r="B1288" t="s">
        <v>1600</v>
      </c>
      <c r="C1288" t="s">
        <v>1066</v>
      </c>
      <c r="D1288" s="1">
        <v>23.35</v>
      </c>
      <c r="E1288" s="2">
        <v>5.1</v>
      </c>
      <c r="F1288" s="2">
        <v>119.08</v>
      </c>
      <c r="G1288" t="s">
        <v>1601</v>
      </c>
      <c r="H1288" t="s">
        <v>14</v>
      </c>
      <c r="I1288" t="s">
        <v>14</v>
      </c>
    </row>
    <row r="1289" spans="1:9">
      <c r="A1289" t="s">
        <v>1626</v>
      </c>
      <c r="B1289" t="s">
        <v>1600</v>
      </c>
      <c r="C1289" t="s">
        <v>1030</v>
      </c>
      <c r="D1289" s="1">
        <v>23.3</v>
      </c>
      <c r="E1289" s="2">
        <v>3.35</v>
      </c>
      <c r="F1289" s="2">
        <v>78.06</v>
      </c>
      <c r="G1289" t="s">
        <v>1601</v>
      </c>
      <c r="H1289" t="s">
        <v>14</v>
      </c>
      <c r="I1289" t="s">
        <v>14</v>
      </c>
    </row>
    <row r="1290" spans="1:9">
      <c r="A1290" t="s">
        <v>1627</v>
      </c>
      <c r="B1290" t="s">
        <v>1600</v>
      </c>
      <c r="C1290" t="s">
        <v>1042</v>
      </c>
      <c r="D1290" s="1">
        <v>23.32</v>
      </c>
      <c r="E1290" s="2">
        <v>5.1</v>
      </c>
      <c r="F1290" s="2">
        <v>118.93</v>
      </c>
      <c r="G1290" t="s">
        <v>1601</v>
      </c>
      <c r="H1290" t="s">
        <v>14</v>
      </c>
      <c r="I1290" t="s">
        <v>14</v>
      </c>
    </row>
    <row r="1291" spans="1:9">
      <c r="A1291" t="s">
        <v>1628</v>
      </c>
      <c r="B1291" t="s">
        <v>1600</v>
      </c>
      <c r="C1291" t="s">
        <v>1629</v>
      </c>
      <c r="D1291" s="1">
        <v>1</v>
      </c>
      <c r="E1291" s="2">
        <v>140</v>
      </c>
      <c r="F1291" s="2">
        <v>140</v>
      </c>
      <c r="G1291" t="s">
        <v>1601</v>
      </c>
      <c r="H1291" t="s">
        <v>14</v>
      </c>
      <c r="I1291" t="s">
        <v>14</v>
      </c>
    </row>
    <row r="1292" spans="1:9">
      <c r="A1292" t="s">
        <v>1630</v>
      </c>
      <c r="B1292" t="s">
        <v>1600</v>
      </c>
      <c r="C1292" t="s">
        <v>1034</v>
      </c>
      <c r="D1292" s="1">
        <v>23.33</v>
      </c>
      <c r="E1292" s="2">
        <v>4.05</v>
      </c>
      <c r="F1292" s="2">
        <v>94.49</v>
      </c>
      <c r="G1292" t="s">
        <v>1601</v>
      </c>
      <c r="H1292" t="s">
        <v>14</v>
      </c>
      <c r="I1292" t="s">
        <v>14</v>
      </c>
    </row>
    <row r="1293" spans="1:9">
      <c r="A1293" t="s">
        <v>1631</v>
      </c>
      <c r="B1293" t="s">
        <v>1600</v>
      </c>
      <c r="C1293" t="s">
        <v>1066</v>
      </c>
      <c r="D1293" s="1">
        <v>23.41</v>
      </c>
      <c r="E1293" s="2">
        <v>5.1</v>
      </c>
      <c r="F1293" s="2">
        <v>119.39</v>
      </c>
      <c r="G1293" t="s">
        <v>1601</v>
      </c>
      <c r="H1293" t="s">
        <v>14</v>
      </c>
      <c r="I1293" t="s">
        <v>14</v>
      </c>
    </row>
    <row r="1294" spans="1:9">
      <c r="A1294" t="s">
        <v>1632</v>
      </c>
      <c r="B1294" t="s">
        <v>1600</v>
      </c>
      <c r="C1294" t="s">
        <v>1633</v>
      </c>
      <c r="D1294" s="1">
        <v>23.37</v>
      </c>
      <c r="E1294" s="2">
        <v>3.15</v>
      </c>
      <c r="F1294" s="2">
        <v>73.62</v>
      </c>
      <c r="G1294" t="s">
        <v>1601</v>
      </c>
      <c r="H1294" t="s">
        <v>14</v>
      </c>
      <c r="I1294" t="s">
        <v>14</v>
      </c>
    </row>
    <row r="1295" spans="1:9">
      <c r="A1295" t="s">
        <v>1634</v>
      </c>
      <c r="B1295" t="s">
        <v>1600</v>
      </c>
      <c r="C1295" t="s">
        <v>1026</v>
      </c>
      <c r="D1295" s="1">
        <v>23.33</v>
      </c>
      <c r="E1295" s="2">
        <v>4.2</v>
      </c>
      <c r="F1295" s="2">
        <v>97.99</v>
      </c>
      <c r="G1295" t="s">
        <v>1601</v>
      </c>
      <c r="H1295" t="s">
        <v>14</v>
      </c>
      <c r="I1295" t="s">
        <v>14</v>
      </c>
    </row>
    <row r="1296" spans="1:9">
      <c r="A1296" t="s">
        <v>1635</v>
      </c>
      <c r="B1296" t="s">
        <v>1600</v>
      </c>
      <c r="C1296" t="s">
        <v>1058</v>
      </c>
      <c r="D1296" s="1">
        <v>23.26</v>
      </c>
      <c r="E1296" s="2">
        <v>4.2</v>
      </c>
      <c r="F1296" s="2">
        <v>97.69</v>
      </c>
      <c r="G1296" t="s">
        <v>1601</v>
      </c>
      <c r="H1296" t="s">
        <v>14</v>
      </c>
      <c r="I1296" t="s">
        <v>14</v>
      </c>
    </row>
    <row r="1297" spans="1:9">
      <c r="A1297" t="s">
        <v>1636</v>
      </c>
      <c r="B1297" t="s">
        <v>1600</v>
      </c>
      <c r="C1297" t="s">
        <v>1061</v>
      </c>
      <c r="D1297" s="1">
        <v>23.34</v>
      </c>
      <c r="E1297" s="2">
        <v>5.35</v>
      </c>
      <c r="F1297" s="2">
        <v>124.87</v>
      </c>
      <c r="G1297" t="s">
        <v>1601</v>
      </c>
      <c r="H1297" t="s">
        <v>14</v>
      </c>
      <c r="I1297" t="s">
        <v>14</v>
      </c>
    </row>
    <row r="1298" spans="1:9">
      <c r="A1298" t="s">
        <v>1637</v>
      </c>
      <c r="B1298" t="s">
        <v>1600</v>
      </c>
      <c r="C1298" t="s">
        <v>1042</v>
      </c>
      <c r="D1298" s="1">
        <v>23.33</v>
      </c>
      <c r="E1298" s="2">
        <v>5.1</v>
      </c>
      <c r="F1298" s="2">
        <v>118.98</v>
      </c>
      <c r="G1298" t="s">
        <v>1601</v>
      </c>
      <c r="H1298" t="s">
        <v>14</v>
      </c>
      <c r="I1298" t="s">
        <v>14</v>
      </c>
    </row>
    <row r="1299" spans="1:9">
      <c r="A1299" t="s">
        <v>1638</v>
      </c>
      <c r="B1299" t="s">
        <v>1600</v>
      </c>
      <c r="C1299" t="s">
        <v>1066</v>
      </c>
      <c r="D1299" s="1">
        <v>23.28</v>
      </c>
      <c r="E1299" s="2">
        <v>5.1</v>
      </c>
      <c r="F1299" s="2">
        <v>118.73</v>
      </c>
      <c r="G1299" t="s">
        <v>1601</v>
      </c>
      <c r="H1299" t="s">
        <v>14</v>
      </c>
      <c r="I1299" t="s">
        <v>14</v>
      </c>
    </row>
    <row r="1300" spans="1:9">
      <c r="A1300" t="s">
        <v>1639</v>
      </c>
      <c r="B1300" t="s">
        <v>1600</v>
      </c>
      <c r="C1300" t="s">
        <v>1197</v>
      </c>
      <c r="D1300" s="1">
        <v>22.57</v>
      </c>
      <c r="E1300" s="2">
        <v>3.85</v>
      </c>
      <c r="F1300" s="2">
        <v>86.89</v>
      </c>
      <c r="G1300" t="s">
        <v>1601</v>
      </c>
      <c r="H1300" t="s">
        <v>14</v>
      </c>
      <c r="I1300" t="s">
        <v>14</v>
      </c>
    </row>
    <row r="1301" spans="1:9">
      <c r="A1301" t="s">
        <v>1640</v>
      </c>
      <c r="B1301" t="s">
        <v>1600</v>
      </c>
      <c r="C1301" t="s">
        <v>1641</v>
      </c>
      <c r="D1301" s="1">
        <v>23.29</v>
      </c>
      <c r="E1301" s="2">
        <v>4.8</v>
      </c>
      <c r="F1301" s="2">
        <v>111.79</v>
      </c>
      <c r="G1301" t="s">
        <v>1601</v>
      </c>
      <c r="H1301" t="s">
        <v>14</v>
      </c>
      <c r="I1301" t="s">
        <v>14</v>
      </c>
    </row>
    <row r="1302" spans="1:9">
      <c r="A1302" t="s">
        <v>1642</v>
      </c>
      <c r="B1302" t="s">
        <v>1600</v>
      </c>
      <c r="C1302" t="s">
        <v>1058</v>
      </c>
      <c r="D1302" s="1">
        <v>23.3</v>
      </c>
      <c r="E1302" s="2">
        <v>4.2</v>
      </c>
      <c r="F1302" s="2">
        <v>97.86</v>
      </c>
      <c r="G1302" t="s">
        <v>1601</v>
      </c>
      <c r="H1302" t="s">
        <v>14</v>
      </c>
      <c r="I1302" t="s">
        <v>14</v>
      </c>
    </row>
    <row r="1303" spans="1:9">
      <c r="A1303" t="s">
        <v>1643</v>
      </c>
      <c r="B1303" t="s">
        <v>1600</v>
      </c>
      <c r="C1303" t="s">
        <v>1193</v>
      </c>
      <c r="D1303" s="1">
        <v>23.32</v>
      </c>
      <c r="E1303" s="2">
        <v>5.1</v>
      </c>
      <c r="F1303" s="2">
        <v>118.93</v>
      </c>
      <c r="G1303" t="s">
        <v>1601</v>
      </c>
      <c r="H1303" t="s">
        <v>14</v>
      </c>
      <c r="I1303" t="s">
        <v>14</v>
      </c>
    </row>
    <row r="1304" spans="1:9">
      <c r="A1304" t="s">
        <v>1644</v>
      </c>
      <c r="B1304" t="s">
        <v>1600</v>
      </c>
      <c r="C1304" t="s">
        <v>1645</v>
      </c>
      <c r="D1304" s="1">
        <v>23.3</v>
      </c>
      <c r="E1304" s="2">
        <v>5.35</v>
      </c>
      <c r="F1304" s="2">
        <v>124.66</v>
      </c>
      <c r="G1304" t="s">
        <v>1601</v>
      </c>
      <c r="H1304" t="s">
        <v>14</v>
      </c>
      <c r="I1304" t="s">
        <v>14</v>
      </c>
    </row>
    <row r="1305" spans="1:9">
      <c r="A1305" t="s">
        <v>1646</v>
      </c>
      <c r="B1305" t="s">
        <v>1600</v>
      </c>
      <c r="C1305" t="s">
        <v>1647</v>
      </c>
      <c r="D1305" s="1">
        <v>23.35</v>
      </c>
      <c r="E1305" s="2">
        <v>8.4</v>
      </c>
      <c r="F1305" s="2">
        <v>196.14</v>
      </c>
      <c r="G1305" t="s">
        <v>1601</v>
      </c>
      <c r="H1305" t="s">
        <v>14</v>
      </c>
      <c r="I1305" t="s">
        <v>14</v>
      </c>
    </row>
    <row r="1306" spans="1:9">
      <c r="A1306" t="s">
        <v>1648</v>
      </c>
      <c r="B1306" t="s">
        <v>1649</v>
      </c>
      <c r="C1306" t="s">
        <v>549</v>
      </c>
      <c r="D1306" s="1">
        <v>21.85</v>
      </c>
      <c r="E1306" s="2">
        <v>4.8</v>
      </c>
      <c r="F1306" s="2">
        <v>104.88</v>
      </c>
      <c r="G1306" t="s">
        <v>1650</v>
      </c>
      <c r="H1306" t="s">
        <v>14</v>
      </c>
      <c r="I1306" t="s">
        <v>14</v>
      </c>
    </row>
    <row r="1307" spans="1:9">
      <c r="A1307" t="s">
        <v>1651</v>
      </c>
      <c r="B1307" t="s">
        <v>1649</v>
      </c>
      <c r="C1307" t="s">
        <v>1652</v>
      </c>
      <c r="D1307" s="1">
        <v>21.64</v>
      </c>
      <c r="E1307" s="2">
        <v>3.35</v>
      </c>
      <c r="F1307" s="2">
        <v>72.49</v>
      </c>
      <c r="G1307" t="s">
        <v>1650</v>
      </c>
      <c r="H1307" t="s">
        <v>14</v>
      </c>
      <c r="I1307" t="s">
        <v>14</v>
      </c>
    </row>
    <row r="1308" spans="1:9">
      <c r="A1308" t="s">
        <v>1653</v>
      </c>
      <c r="B1308" t="s">
        <v>1649</v>
      </c>
      <c r="C1308" t="s">
        <v>576</v>
      </c>
      <c r="D1308" s="1">
        <v>21.64</v>
      </c>
      <c r="E1308" s="2">
        <v>5.6</v>
      </c>
      <c r="F1308" s="2">
        <v>121.18</v>
      </c>
      <c r="G1308" t="s">
        <v>1650</v>
      </c>
      <c r="H1308" t="s">
        <v>14</v>
      </c>
      <c r="I1308" t="s">
        <v>14</v>
      </c>
    </row>
    <row r="1309" spans="1:9">
      <c r="A1309" t="s">
        <v>1654</v>
      </c>
      <c r="B1309" t="s">
        <v>1649</v>
      </c>
      <c r="C1309" t="s">
        <v>569</v>
      </c>
      <c r="D1309" s="1">
        <v>21.49</v>
      </c>
      <c r="E1309" s="2">
        <v>3</v>
      </c>
      <c r="F1309" s="2">
        <v>64.47</v>
      </c>
      <c r="G1309" t="s">
        <v>1650</v>
      </c>
      <c r="H1309" t="s">
        <v>14</v>
      </c>
      <c r="I1309" t="s">
        <v>14</v>
      </c>
    </row>
    <row r="1310" spans="1:9">
      <c r="A1310" t="s">
        <v>1655</v>
      </c>
      <c r="B1310" t="s">
        <v>1649</v>
      </c>
      <c r="C1310" t="s">
        <v>551</v>
      </c>
      <c r="D1310" s="1">
        <v>21.6</v>
      </c>
      <c r="E1310" s="2">
        <v>5.1</v>
      </c>
      <c r="F1310" s="2">
        <v>110.16</v>
      </c>
      <c r="G1310" t="s">
        <v>1650</v>
      </c>
      <c r="H1310" t="s">
        <v>14</v>
      </c>
      <c r="I1310" t="s">
        <v>14</v>
      </c>
    </row>
    <row r="1311" spans="1:9">
      <c r="A1311" t="s">
        <v>1656</v>
      </c>
      <c r="B1311" t="s">
        <v>1649</v>
      </c>
      <c r="C1311" t="s">
        <v>1657</v>
      </c>
      <c r="D1311" s="1">
        <v>21.59</v>
      </c>
      <c r="E1311" s="2">
        <v>5.35</v>
      </c>
      <c r="F1311" s="2">
        <v>115.51</v>
      </c>
      <c r="G1311" t="s">
        <v>1650</v>
      </c>
      <c r="H1311" t="s">
        <v>14</v>
      </c>
      <c r="I1311" t="s">
        <v>14</v>
      </c>
    </row>
    <row r="1312" spans="1:9">
      <c r="A1312" t="s">
        <v>1658</v>
      </c>
      <c r="B1312" t="s">
        <v>1649</v>
      </c>
      <c r="C1312" t="s">
        <v>560</v>
      </c>
      <c r="D1312" s="1">
        <v>21.72</v>
      </c>
      <c r="E1312" s="2">
        <v>3.35</v>
      </c>
      <c r="F1312" s="2">
        <v>72.76</v>
      </c>
      <c r="G1312" t="s">
        <v>1650</v>
      </c>
      <c r="H1312" t="s">
        <v>14</v>
      </c>
      <c r="I1312" t="s">
        <v>14</v>
      </c>
    </row>
    <row r="1313" spans="1:9">
      <c r="A1313" t="s">
        <v>1659</v>
      </c>
      <c r="B1313" t="s">
        <v>1649</v>
      </c>
      <c r="C1313" t="s">
        <v>551</v>
      </c>
      <c r="D1313" s="1">
        <v>21.59</v>
      </c>
      <c r="E1313" s="2">
        <v>5.1</v>
      </c>
      <c r="F1313" s="2">
        <v>110.11</v>
      </c>
      <c r="G1313" t="s">
        <v>1650</v>
      </c>
      <c r="H1313" t="s">
        <v>14</v>
      </c>
      <c r="I1313" t="s">
        <v>14</v>
      </c>
    </row>
    <row r="1314" spans="1:9">
      <c r="A1314" t="s">
        <v>1660</v>
      </c>
      <c r="B1314" t="s">
        <v>1649</v>
      </c>
      <c r="C1314" t="s">
        <v>544</v>
      </c>
      <c r="D1314" s="1">
        <v>21.9</v>
      </c>
      <c r="E1314" s="2">
        <v>3.55</v>
      </c>
      <c r="F1314" s="2">
        <v>77.74</v>
      </c>
      <c r="G1314" t="s">
        <v>1650</v>
      </c>
      <c r="H1314" t="s">
        <v>14</v>
      </c>
      <c r="I1314" t="s">
        <v>14</v>
      </c>
    </row>
    <row r="1315" spans="1:9">
      <c r="A1315" t="s">
        <v>1661</v>
      </c>
      <c r="B1315" t="s">
        <v>1649</v>
      </c>
      <c r="C1315" t="s">
        <v>539</v>
      </c>
      <c r="D1315" s="1">
        <v>21.94</v>
      </c>
      <c r="E1315" s="2">
        <v>3.15</v>
      </c>
      <c r="F1315" s="2">
        <v>69.11</v>
      </c>
      <c r="G1315" t="s">
        <v>1650</v>
      </c>
      <c r="H1315" t="s">
        <v>14</v>
      </c>
      <c r="I1315" t="s">
        <v>14</v>
      </c>
    </row>
    <row r="1316" spans="1:9">
      <c r="A1316" t="s">
        <v>1662</v>
      </c>
      <c r="B1316" t="s">
        <v>1649</v>
      </c>
      <c r="C1316" t="s">
        <v>549</v>
      </c>
      <c r="D1316" s="1">
        <v>21.93</v>
      </c>
      <c r="E1316" s="2">
        <v>4.8</v>
      </c>
      <c r="F1316" s="2">
        <v>105.26</v>
      </c>
      <c r="G1316" t="s">
        <v>1650</v>
      </c>
      <c r="H1316" t="s">
        <v>14</v>
      </c>
      <c r="I1316" t="s">
        <v>14</v>
      </c>
    </row>
    <row r="1317" spans="1:9">
      <c r="A1317" t="s">
        <v>1663</v>
      </c>
      <c r="B1317" t="s">
        <v>1649</v>
      </c>
      <c r="C1317" t="s">
        <v>539</v>
      </c>
      <c r="D1317" s="1">
        <v>22.03</v>
      </c>
      <c r="E1317" s="2">
        <v>3.15</v>
      </c>
      <c r="F1317" s="2">
        <v>69.39</v>
      </c>
      <c r="G1317" t="s">
        <v>1650</v>
      </c>
      <c r="H1317" t="s">
        <v>14</v>
      </c>
      <c r="I1317" t="s">
        <v>14</v>
      </c>
    </row>
    <row r="1318" spans="1:9">
      <c r="A1318" t="s">
        <v>1664</v>
      </c>
      <c r="B1318" t="s">
        <v>1649</v>
      </c>
      <c r="C1318" t="s">
        <v>549</v>
      </c>
      <c r="D1318" s="1">
        <v>22.01</v>
      </c>
      <c r="E1318" s="2">
        <v>4.8</v>
      </c>
      <c r="F1318" s="2">
        <v>105.65</v>
      </c>
      <c r="G1318" t="s">
        <v>1650</v>
      </c>
      <c r="H1318" t="s">
        <v>14</v>
      </c>
      <c r="I1318" t="s">
        <v>14</v>
      </c>
    </row>
    <row r="1319" spans="1:9">
      <c r="A1319" t="s">
        <v>1665</v>
      </c>
      <c r="B1319" t="s">
        <v>1649</v>
      </c>
      <c r="C1319" t="s">
        <v>553</v>
      </c>
      <c r="D1319" s="1">
        <v>21.89</v>
      </c>
      <c r="E1319" s="2">
        <v>3.35</v>
      </c>
      <c r="F1319" s="2">
        <v>73.33</v>
      </c>
      <c r="G1319" t="s">
        <v>1650</v>
      </c>
      <c r="H1319" t="s">
        <v>14</v>
      </c>
      <c r="I1319" t="s">
        <v>14</v>
      </c>
    </row>
    <row r="1320" spans="1:9">
      <c r="A1320" t="s">
        <v>1666</v>
      </c>
      <c r="B1320" t="s">
        <v>1649</v>
      </c>
      <c r="C1320" t="s">
        <v>553</v>
      </c>
      <c r="D1320" s="1">
        <v>22.07</v>
      </c>
      <c r="E1320" s="2">
        <v>3.35</v>
      </c>
      <c r="F1320" s="2">
        <v>73.93</v>
      </c>
      <c r="G1320" t="s">
        <v>1650</v>
      </c>
      <c r="H1320" t="s">
        <v>14</v>
      </c>
      <c r="I1320" t="s">
        <v>14</v>
      </c>
    </row>
    <row r="1321" spans="1:9">
      <c r="A1321" t="s">
        <v>1667</v>
      </c>
      <c r="B1321" t="s">
        <v>1649</v>
      </c>
      <c r="C1321" t="s">
        <v>549</v>
      </c>
      <c r="D1321" s="1">
        <v>22.04</v>
      </c>
      <c r="E1321" s="2">
        <v>4.8</v>
      </c>
      <c r="F1321" s="2">
        <v>105.79</v>
      </c>
      <c r="G1321" t="s">
        <v>1650</v>
      </c>
      <c r="H1321" t="s">
        <v>14</v>
      </c>
      <c r="I1321" t="s">
        <v>14</v>
      </c>
    </row>
    <row r="1322" spans="1:9">
      <c r="A1322" t="s">
        <v>1668</v>
      </c>
      <c r="B1322" t="s">
        <v>1649</v>
      </c>
      <c r="C1322" t="s">
        <v>1669</v>
      </c>
      <c r="D1322" s="1">
        <v>22.07</v>
      </c>
      <c r="E1322" s="2">
        <v>4.6</v>
      </c>
      <c r="F1322" s="2">
        <v>101.52</v>
      </c>
      <c r="G1322" t="s">
        <v>1650</v>
      </c>
      <c r="H1322" t="s">
        <v>14</v>
      </c>
      <c r="I1322" t="s">
        <v>14</v>
      </c>
    </row>
    <row r="1323" spans="1:9">
      <c r="A1323" t="s">
        <v>1670</v>
      </c>
      <c r="B1323" t="s">
        <v>1649</v>
      </c>
      <c r="C1323" t="s">
        <v>539</v>
      </c>
      <c r="D1323" s="1">
        <v>22.07</v>
      </c>
      <c r="E1323" s="2">
        <v>3.15</v>
      </c>
      <c r="F1323" s="2">
        <v>69.52</v>
      </c>
      <c r="G1323" t="s">
        <v>1650</v>
      </c>
      <c r="H1323" t="s">
        <v>14</v>
      </c>
      <c r="I1323" t="s">
        <v>14</v>
      </c>
    </row>
    <row r="1324" spans="1:9">
      <c r="A1324" t="s">
        <v>1671</v>
      </c>
      <c r="B1324" t="s">
        <v>1649</v>
      </c>
      <c r="C1324" t="s">
        <v>590</v>
      </c>
      <c r="D1324" s="1">
        <v>22.05</v>
      </c>
      <c r="E1324" s="2">
        <v>5.35</v>
      </c>
      <c r="F1324" s="2">
        <v>117.97</v>
      </c>
      <c r="G1324" t="s">
        <v>1650</v>
      </c>
      <c r="H1324" t="s">
        <v>14</v>
      </c>
      <c r="I1324" t="s">
        <v>14</v>
      </c>
    </row>
    <row r="1325" spans="1:9">
      <c r="A1325" t="s">
        <v>1672</v>
      </c>
      <c r="B1325" t="s">
        <v>1649</v>
      </c>
      <c r="C1325" t="s">
        <v>590</v>
      </c>
      <c r="D1325" s="1">
        <v>21.84</v>
      </c>
      <c r="E1325" s="2">
        <v>5.35</v>
      </c>
      <c r="F1325" s="2">
        <v>116.84</v>
      </c>
      <c r="G1325" t="s">
        <v>1650</v>
      </c>
      <c r="H1325" t="s">
        <v>14</v>
      </c>
      <c r="I1325" t="s">
        <v>14</v>
      </c>
    </row>
    <row r="1326" spans="1:9">
      <c r="A1326" t="s">
        <v>1673</v>
      </c>
      <c r="B1326" t="s">
        <v>1649</v>
      </c>
      <c r="C1326" t="s">
        <v>1674</v>
      </c>
      <c r="D1326" s="1">
        <v>21.96</v>
      </c>
      <c r="E1326" s="2">
        <v>3.85</v>
      </c>
      <c r="F1326" s="2">
        <v>84.55</v>
      </c>
      <c r="G1326" t="s">
        <v>1650</v>
      </c>
      <c r="H1326" t="s">
        <v>14</v>
      </c>
      <c r="I1326" t="s">
        <v>14</v>
      </c>
    </row>
    <row r="1327" spans="1:9">
      <c r="A1327" t="s">
        <v>1675</v>
      </c>
      <c r="B1327" t="s">
        <v>1649</v>
      </c>
      <c r="C1327" t="s">
        <v>599</v>
      </c>
      <c r="D1327" s="1">
        <v>21.92</v>
      </c>
      <c r="E1327" s="2">
        <v>5.6</v>
      </c>
      <c r="F1327" s="2">
        <v>122.75</v>
      </c>
      <c r="G1327" t="s">
        <v>1650</v>
      </c>
      <c r="H1327" t="s">
        <v>14</v>
      </c>
      <c r="I1327" t="s">
        <v>14</v>
      </c>
    </row>
    <row r="1328" spans="1:9">
      <c r="A1328" t="s">
        <v>1676</v>
      </c>
      <c r="B1328" t="s">
        <v>1649</v>
      </c>
      <c r="C1328" t="s">
        <v>539</v>
      </c>
      <c r="D1328" s="1">
        <v>21.9</v>
      </c>
      <c r="E1328" s="2">
        <v>3.15</v>
      </c>
      <c r="F1328" s="2">
        <v>68.98</v>
      </c>
      <c r="G1328" t="s">
        <v>1650</v>
      </c>
      <c r="H1328" t="s">
        <v>14</v>
      </c>
      <c r="I1328" t="s">
        <v>14</v>
      </c>
    </row>
    <row r="1329" spans="1:9">
      <c r="A1329" t="s">
        <v>1677</v>
      </c>
      <c r="B1329" t="s">
        <v>1649</v>
      </c>
      <c r="C1329" t="s">
        <v>542</v>
      </c>
      <c r="D1329" s="1">
        <v>21.91</v>
      </c>
      <c r="E1329" s="2">
        <v>4.6</v>
      </c>
      <c r="F1329" s="2">
        <v>100.79</v>
      </c>
      <c r="G1329" t="s">
        <v>1650</v>
      </c>
      <c r="H1329" t="s">
        <v>14</v>
      </c>
      <c r="I1329" t="s">
        <v>14</v>
      </c>
    </row>
    <row r="1330" spans="1:9">
      <c r="A1330" t="s">
        <v>1678</v>
      </c>
      <c r="B1330" t="s">
        <v>1649</v>
      </c>
      <c r="C1330" t="s">
        <v>553</v>
      </c>
      <c r="D1330" s="1">
        <v>21.83</v>
      </c>
      <c r="E1330" s="2">
        <v>3.35</v>
      </c>
      <c r="F1330" s="2">
        <v>73.13</v>
      </c>
      <c r="G1330" t="s">
        <v>1650</v>
      </c>
      <c r="H1330" t="s">
        <v>14</v>
      </c>
      <c r="I1330" t="s">
        <v>14</v>
      </c>
    </row>
    <row r="1331" spans="1:9">
      <c r="A1331" t="s">
        <v>1679</v>
      </c>
      <c r="B1331" t="s">
        <v>1649</v>
      </c>
      <c r="C1331" t="s">
        <v>590</v>
      </c>
      <c r="D1331" s="1">
        <v>21.88</v>
      </c>
      <c r="E1331" s="2">
        <v>5.35</v>
      </c>
      <c r="F1331" s="2">
        <v>117.06</v>
      </c>
      <c r="G1331" t="s">
        <v>1650</v>
      </c>
      <c r="H1331" t="s">
        <v>14</v>
      </c>
      <c r="I1331" t="s">
        <v>14</v>
      </c>
    </row>
    <row r="1332" spans="1:9">
      <c r="A1332" t="s">
        <v>1680</v>
      </c>
      <c r="B1332" t="s">
        <v>1649</v>
      </c>
      <c r="C1332" t="s">
        <v>553</v>
      </c>
      <c r="D1332" s="1">
        <v>21.87</v>
      </c>
      <c r="E1332" s="2">
        <v>3.35</v>
      </c>
      <c r="F1332" s="2">
        <v>73.26</v>
      </c>
      <c r="G1332" t="s">
        <v>1650</v>
      </c>
      <c r="H1332" t="s">
        <v>14</v>
      </c>
      <c r="I1332" t="s">
        <v>14</v>
      </c>
    </row>
    <row r="1333" spans="1:9">
      <c r="A1333" t="s">
        <v>1681</v>
      </c>
      <c r="B1333" t="s">
        <v>1649</v>
      </c>
      <c r="C1333" t="s">
        <v>597</v>
      </c>
      <c r="D1333" s="1">
        <v>22.01</v>
      </c>
      <c r="E1333" s="2">
        <v>7.2</v>
      </c>
      <c r="F1333" s="2">
        <v>158.47</v>
      </c>
      <c r="G1333" t="s">
        <v>1650</v>
      </c>
      <c r="H1333" t="s">
        <v>14</v>
      </c>
      <c r="I1333" t="s">
        <v>14</v>
      </c>
    </row>
    <row r="1334" spans="1:9">
      <c r="A1334" t="s">
        <v>1682</v>
      </c>
      <c r="B1334" t="s">
        <v>1649</v>
      </c>
      <c r="C1334" t="s">
        <v>539</v>
      </c>
      <c r="D1334" s="1">
        <v>21.99</v>
      </c>
      <c r="E1334" s="2">
        <v>3.15</v>
      </c>
      <c r="F1334" s="2">
        <v>69.27</v>
      </c>
      <c r="G1334" t="s">
        <v>1650</v>
      </c>
      <c r="H1334" t="s">
        <v>14</v>
      </c>
      <c r="I1334" t="s">
        <v>14</v>
      </c>
    </row>
    <row r="1335" spans="1:9">
      <c r="A1335" t="s">
        <v>1683</v>
      </c>
      <c r="B1335" t="s">
        <v>1649</v>
      </c>
      <c r="C1335" t="s">
        <v>590</v>
      </c>
      <c r="D1335" s="1">
        <v>21.85</v>
      </c>
      <c r="E1335" s="2">
        <v>5.35</v>
      </c>
      <c r="F1335" s="2">
        <v>116.9</v>
      </c>
      <c r="G1335" t="s">
        <v>1650</v>
      </c>
      <c r="H1335" t="s">
        <v>14</v>
      </c>
      <c r="I1335" t="s">
        <v>14</v>
      </c>
    </row>
    <row r="1336" spans="1:9">
      <c r="A1336" t="s">
        <v>1684</v>
      </c>
      <c r="B1336" t="s">
        <v>1649</v>
      </c>
      <c r="C1336" t="s">
        <v>1685</v>
      </c>
      <c r="D1336" s="1">
        <v>21.93</v>
      </c>
      <c r="E1336" s="2">
        <v>3.85</v>
      </c>
      <c r="F1336" s="2">
        <v>84.43</v>
      </c>
      <c r="G1336" t="s">
        <v>1650</v>
      </c>
      <c r="H1336" t="s">
        <v>14</v>
      </c>
      <c r="I1336" t="s">
        <v>14</v>
      </c>
    </row>
    <row r="1337" spans="1:9">
      <c r="A1337" t="s">
        <v>1686</v>
      </c>
      <c r="B1337" t="s">
        <v>1649</v>
      </c>
      <c r="C1337" t="s">
        <v>590</v>
      </c>
      <c r="D1337" s="1">
        <v>21.82</v>
      </c>
      <c r="E1337" s="2">
        <v>5.35</v>
      </c>
      <c r="F1337" s="2">
        <v>116.74</v>
      </c>
      <c r="G1337" t="s">
        <v>1650</v>
      </c>
      <c r="H1337" t="s">
        <v>14</v>
      </c>
      <c r="I1337" t="s">
        <v>14</v>
      </c>
    </row>
    <row r="1338" spans="1:9">
      <c r="A1338" t="s">
        <v>1687</v>
      </c>
      <c r="B1338" t="s">
        <v>1649</v>
      </c>
      <c r="C1338" t="s">
        <v>539</v>
      </c>
      <c r="D1338" s="1">
        <v>21.88</v>
      </c>
      <c r="E1338" s="2">
        <v>3.15</v>
      </c>
      <c r="F1338" s="2">
        <v>68.92</v>
      </c>
      <c r="G1338" t="s">
        <v>1650</v>
      </c>
      <c r="H1338" t="s">
        <v>14</v>
      </c>
      <c r="I1338" t="s">
        <v>14</v>
      </c>
    </row>
    <row r="1339" spans="1:9">
      <c r="A1339" t="s">
        <v>1688</v>
      </c>
      <c r="B1339" t="s">
        <v>1649</v>
      </c>
      <c r="C1339" t="s">
        <v>562</v>
      </c>
      <c r="D1339" s="1">
        <v>21.95</v>
      </c>
      <c r="E1339" s="2">
        <v>7.2</v>
      </c>
      <c r="F1339" s="2">
        <v>158.04</v>
      </c>
      <c r="G1339" t="s">
        <v>1650</v>
      </c>
      <c r="H1339" t="s">
        <v>14</v>
      </c>
      <c r="I1339" t="s">
        <v>14</v>
      </c>
    </row>
    <row r="1340" spans="1:9">
      <c r="A1340" t="s">
        <v>1689</v>
      </c>
      <c r="B1340" t="s">
        <v>1649</v>
      </c>
      <c r="C1340" t="s">
        <v>553</v>
      </c>
      <c r="D1340" s="1">
        <v>21.87</v>
      </c>
      <c r="E1340" s="2">
        <v>3.35</v>
      </c>
      <c r="F1340" s="2">
        <v>73.26</v>
      </c>
      <c r="G1340" t="s">
        <v>1650</v>
      </c>
      <c r="H1340" t="s">
        <v>14</v>
      </c>
      <c r="I1340" t="s">
        <v>14</v>
      </c>
    </row>
    <row r="1341" spans="1:9">
      <c r="A1341" t="s">
        <v>1690</v>
      </c>
      <c r="B1341" t="s">
        <v>1649</v>
      </c>
      <c r="C1341" t="s">
        <v>599</v>
      </c>
      <c r="D1341" s="1">
        <v>21.93</v>
      </c>
      <c r="E1341" s="2">
        <v>5.6</v>
      </c>
      <c r="F1341" s="2">
        <v>122.81</v>
      </c>
      <c r="G1341" t="s">
        <v>1650</v>
      </c>
      <c r="H1341" t="s">
        <v>14</v>
      </c>
      <c r="I1341" t="s">
        <v>14</v>
      </c>
    </row>
    <row r="1342" spans="1:9">
      <c r="A1342" t="s">
        <v>1691</v>
      </c>
      <c r="B1342" t="s">
        <v>1649</v>
      </c>
      <c r="C1342" t="s">
        <v>1652</v>
      </c>
      <c r="D1342" s="1">
        <v>21.8</v>
      </c>
      <c r="E1342" s="2">
        <v>3.35</v>
      </c>
      <c r="F1342" s="2">
        <v>73.03</v>
      </c>
      <c r="G1342" t="s">
        <v>1650</v>
      </c>
      <c r="H1342" t="s">
        <v>14</v>
      </c>
      <c r="I1342" t="s">
        <v>14</v>
      </c>
    </row>
    <row r="1343" spans="1:9">
      <c r="A1343" t="s">
        <v>1692</v>
      </c>
      <c r="B1343" t="s">
        <v>1693</v>
      </c>
      <c r="C1343" t="s">
        <v>467</v>
      </c>
      <c r="D1343" s="1">
        <v>18.28</v>
      </c>
      <c r="E1343" s="2">
        <v>5.35</v>
      </c>
      <c r="F1343" s="2">
        <v>97.8</v>
      </c>
      <c r="G1343" t="s">
        <v>1694</v>
      </c>
      <c r="H1343" t="s">
        <v>14</v>
      </c>
      <c r="I1343" t="s">
        <v>14</v>
      </c>
    </row>
    <row r="1344" spans="1:9">
      <c r="A1344" t="s">
        <v>1695</v>
      </c>
      <c r="B1344" t="s">
        <v>1693</v>
      </c>
      <c r="C1344" t="s">
        <v>1696</v>
      </c>
      <c r="D1344" s="1">
        <v>18.28</v>
      </c>
      <c r="E1344" s="2">
        <v>5.1</v>
      </c>
      <c r="F1344" s="2">
        <v>93.23</v>
      </c>
      <c r="G1344" t="s">
        <v>1694</v>
      </c>
      <c r="H1344" t="s">
        <v>14</v>
      </c>
      <c r="I1344" t="s">
        <v>14</v>
      </c>
    </row>
    <row r="1345" spans="1:9">
      <c r="A1345" t="s">
        <v>1697</v>
      </c>
      <c r="B1345" t="s">
        <v>1693</v>
      </c>
      <c r="C1345" t="s">
        <v>399</v>
      </c>
      <c r="D1345" s="1">
        <v>18.25</v>
      </c>
      <c r="E1345" s="2">
        <v>4.6</v>
      </c>
      <c r="F1345" s="2">
        <v>83.95</v>
      </c>
      <c r="G1345" t="s">
        <v>1694</v>
      </c>
      <c r="H1345" t="s">
        <v>14</v>
      </c>
      <c r="I1345" t="s">
        <v>14</v>
      </c>
    </row>
    <row r="1346" spans="1:9">
      <c r="A1346" t="s">
        <v>1698</v>
      </c>
      <c r="B1346" t="s">
        <v>1693</v>
      </c>
      <c r="C1346" t="s">
        <v>483</v>
      </c>
      <c r="D1346" s="1">
        <v>18.35</v>
      </c>
      <c r="E1346" s="2">
        <v>4.05</v>
      </c>
      <c r="F1346" s="2">
        <v>74.32</v>
      </c>
      <c r="G1346" t="s">
        <v>1694</v>
      </c>
      <c r="H1346" t="s">
        <v>14</v>
      </c>
      <c r="I1346" t="s">
        <v>14</v>
      </c>
    </row>
    <row r="1347" spans="1:9">
      <c r="A1347" t="s">
        <v>1699</v>
      </c>
      <c r="B1347" t="s">
        <v>1693</v>
      </c>
      <c r="C1347" t="s">
        <v>483</v>
      </c>
      <c r="D1347" s="1">
        <v>18.32</v>
      </c>
      <c r="E1347" s="2">
        <v>4.05</v>
      </c>
      <c r="F1347" s="2">
        <v>74.2</v>
      </c>
      <c r="G1347" t="s">
        <v>1694</v>
      </c>
      <c r="H1347" t="s">
        <v>14</v>
      </c>
      <c r="I1347" t="s">
        <v>14</v>
      </c>
    </row>
    <row r="1348" spans="1:9">
      <c r="A1348" t="s">
        <v>1700</v>
      </c>
      <c r="B1348" t="s">
        <v>1693</v>
      </c>
      <c r="C1348" t="s">
        <v>399</v>
      </c>
      <c r="D1348" s="1">
        <v>18.36</v>
      </c>
      <c r="E1348" s="2">
        <v>4.6</v>
      </c>
      <c r="F1348" s="2">
        <v>84.46</v>
      </c>
      <c r="G1348" t="s">
        <v>1694</v>
      </c>
      <c r="H1348" t="s">
        <v>14</v>
      </c>
      <c r="I1348" t="s">
        <v>14</v>
      </c>
    </row>
    <row r="1349" spans="1:9">
      <c r="A1349" t="s">
        <v>1701</v>
      </c>
      <c r="B1349" t="s">
        <v>1693</v>
      </c>
      <c r="C1349" t="s">
        <v>679</v>
      </c>
      <c r="D1349" s="1">
        <v>18.51</v>
      </c>
      <c r="E1349" s="2">
        <v>4.6</v>
      </c>
      <c r="F1349" s="2">
        <v>85.15</v>
      </c>
      <c r="G1349" t="s">
        <v>1694</v>
      </c>
      <c r="H1349" t="s">
        <v>14</v>
      </c>
      <c r="I1349" t="s">
        <v>14</v>
      </c>
    </row>
    <row r="1350" spans="1:9">
      <c r="A1350" t="s">
        <v>1702</v>
      </c>
      <c r="B1350" t="s">
        <v>1693</v>
      </c>
      <c r="C1350" t="s">
        <v>399</v>
      </c>
      <c r="D1350" s="1">
        <v>18.49</v>
      </c>
      <c r="E1350" s="2">
        <v>4.6</v>
      </c>
      <c r="F1350" s="2">
        <v>85.05</v>
      </c>
      <c r="G1350" t="s">
        <v>1694</v>
      </c>
      <c r="H1350" t="s">
        <v>14</v>
      </c>
      <c r="I1350" t="s">
        <v>14</v>
      </c>
    </row>
    <row r="1351" spans="1:9">
      <c r="A1351" t="s">
        <v>1703</v>
      </c>
      <c r="B1351" t="s">
        <v>1693</v>
      </c>
      <c r="C1351" t="s">
        <v>478</v>
      </c>
      <c r="D1351" s="1">
        <v>18.49</v>
      </c>
      <c r="E1351" s="2">
        <v>4.6</v>
      </c>
      <c r="F1351" s="2">
        <v>85.05</v>
      </c>
      <c r="G1351" t="s">
        <v>1694</v>
      </c>
      <c r="H1351" t="s">
        <v>14</v>
      </c>
      <c r="I1351" t="s">
        <v>14</v>
      </c>
    </row>
    <row r="1352" spans="1:9">
      <c r="A1352" t="s">
        <v>1704</v>
      </c>
      <c r="B1352" t="s">
        <v>1693</v>
      </c>
      <c r="C1352" t="s">
        <v>483</v>
      </c>
      <c r="D1352" s="1">
        <v>18.44</v>
      </c>
      <c r="E1352" s="2">
        <v>4.05</v>
      </c>
      <c r="F1352" s="2">
        <v>74.68</v>
      </c>
      <c r="G1352" t="s">
        <v>1694</v>
      </c>
      <c r="H1352" t="s">
        <v>14</v>
      </c>
      <c r="I1352" t="s">
        <v>14</v>
      </c>
    </row>
    <row r="1353" spans="1:9">
      <c r="A1353" t="s">
        <v>1705</v>
      </c>
      <c r="B1353" t="s">
        <v>1693</v>
      </c>
      <c r="C1353" t="s">
        <v>396</v>
      </c>
      <c r="D1353" s="1">
        <v>18.52</v>
      </c>
      <c r="E1353" s="2">
        <v>5.1</v>
      </c>
      <c r="F1353" s="2">
        <v>94.45</v>
      </c>
      <c r="G1353" t="s">
        <v>1694</v>
      </c>
      <c r="H1353" t="s">
        <v>14</v>
      </c>
      <c r="I1353" t="s">
        <v>14</v>
      </c>
    </row>
    <row r="1354" spans="1:9">
      <c r="A1354" t="s">
        <v>1706</v>
      </c>
      <c r="B1354" t="s">
        <v>1693</v>
      </c>
      <c r="C1354" t="s">
        <v>415</v>
      </c>
      <c r="D1354" s="1">
        <v>20.03</v>
      </c>
      <c r="E1354" s="2">
        <v>3.85</v>
      </c>
      <c r="F1354" s="2">
        <v>77.12</v>
      </c>
      <c r="G1354" t="s">
        <v>1694</v>
      </c>
      <c r="H1354" t="s">
        <v>14</v>
      </c>
      <c r="I1354" t="s">
        <v>14</v>
      </c>
    </row>
    <row r="1355" spans="1:9">
      <c r="A1355" t="s">
        <v>1707</v>
      </c>
      <c r="B1355" t="s">
        <v>1693</v>
      </c>
      <c r="C1355" t="s">
        <v>437</v>
      </c>
      <c r="D1355" s="1">
        <v>20.07</v>
      </c>
      <c r="E1355" s="2">
        <v>4.2</v>
      </c>
      <c r="F1355" s="2">
        <v>84.29</v>
      </c>
      <c r="G1355" t="s">
        <v>1694</v>
      </c>
      <c r="H1355" t="s">
        <v>14</v>
      </c>
      <c r="I1355" t="s">
        <v>14</v>
      </c>
    </row>
    <row r="1356" spans="1:9">
      <c r="A1356" t="s">
        <v>1708</v>
      </c>
      <c r="B1356" t="s">
        <v>1693</v>
      </c>
      <c r="C1356" t="s">
        <v>411</v>
      </c>
      <c r="D1356" s="1">
        <v>19.97</v>
      </c>
      <c r="E1356" s="2">
        <v>4.2</v>
      </c>
      <c r="F1356" s="2">
        <v>83.87</v>
      </c>
      <c r="G1356" t="s">
        <v>1694</v>
      </c>
      <c r="H1356" t="s">
        <v>14</v>
      </c>
      <c r="I1356" t="s">
        <v>14</v>
      </c>
    </row>
    <row r="1357" spans="1:9">
      <c r="A1357" t="s">
        <v>1709</v>
      </c>
      <c r="B1357" t="s">
        <v>1693</v>
      </c>
      <c r="C1357" t="s">
        <v>411</v>
      </c>
      <c r="D1357" s="1">
        <v>20</v>
      </c>
      <c r="E1357" s="2">
        <v>4.2</v>
      </c>
      <c r="F1357" s="2">
        <v>84</v>
      </c>
      <c r="G1357" t="s">
        <v>1694</v>
      </c>
      <c r="H1357" t="s">
        <v>14</v>
      </c>
      <c r="I1357" t="s">
        <v>14</v>
      </c>
    </row>
    <row r="1358" spans="1:9">
      <c r="A1358" t="s">
        <v>1710</v>
      </c>
      <c r="B1358" t="s">
        <v>1693</v>
      </c>
      <c r="C1358" t="s">
        <v>529</v>
      </c>
      <c r="D1358" s="1">
        <v>19.97</v>
      </c>
      <c r="E1358" s="2">
        <v>5.85</v>
      </c>
      <c r="F1358" s="2">
        <v>116.82</v>
      </c>
      <c r="G1358" t="s">
        <v>1694</v>
      </c>
      <c r="H1358" t="s">
        <v>14</v>
      </c>
      <c r="I1358" t="s">
        <v>14</v>
      </c>
    </row>
    <row r="1359" spans="1:9">
      <c r="A1359" t="s">
        <v>1711</v>
      </c>
      <c r="B1359" t="s">
        <v>1693</v>
      </c>
      <c r="C1359" t="s">
        <v>423</v>
      </c>
      <c r="D1359" s="1">
        <v>20.09</v>
      </c>
      <c r="E1359" s="2">
        <v>3</v>
      </c>
      <c r="F1359" s="2">
        <v>60.27</v>
      </c>
      <c r="G1359" t="s">
        <v>1694</v>
      </c>
      <c r="H1359" t="s">
        <v>14</v>
      </c>
      <c r="I1359" t="s">
        <v>14</v>
      </c>
    </row>
    <row r="1360" spans="1:9">
      <c r="A1360" t="s">
        <v>1712</v>
      </c>
      <c r="B1360" t="s">
        <v>1693</v>
      </c>
      <c r="C1360" t="s">
        <v>403</v>
      </c>
      <c r="D1360" s="1">
        <v>19.99</v>
      </c>
      <c r="E1360" s="2">
        <v>3.85</v>
      </c>
      <c r="F1360" s="2">
        <v>76.96</v>
      </c>
      <c r="G1360" t="s">
        <v>1694</v>
      </c>
      <c r="H1360" t="s">
        <v>14</v>
      </c>
      <c r="I1360" t="s">
        <v>14</v>
      </c>
    </row>
    <row r="1361" spans="1:9">
      <c r="A1361" t="s">
        <v>1713</v>
      </c>
      <c r="B1361" t="s">
        <v>1693</v>
      </c>
      <c r="C1361" t="s">
        <v>415</v>
      </c>
      <c r="D1361" s="1">
        <v>20.03</v>
      </c>
      <c r="E1361" s="2">
        <v>3.85</v>
      </c>
      <c r="F1361" s="2">
        <v>77.12</v>
      </c>
      <c r="G1361" t="s">
        <v>1694</v>
      </c>
      <c r="H1361" t="s">
        <v>14</v>
      </c>
      <c r="I1361" t="s">
        <v>14</v>
      </c>
    </row>
    <row r="1362" spans="1:9">
      <c r="A1362" t="s">
        <v>1714</v>
      </c>
      <c r="B1362" t="s">
        <v>1693</v>
      </c>
      <c r="C1362" t="s">
        <v>411</v>
      </c>
      <c r="D1362" s="1">
        <v>20.03</v>
      </c>
      <c r="E1362" s="2">
        <v>4.2</v>
      </c>
      <c r="F1362" s="2">
        <v>84.13</v>
      </c>
      <c r="G1362" t="s">
        <v>1694</v>
      </c>
      <c r="H1362" t="s">
        <v>14</v>
      </c>
      <c r="I1362" t="s">
        <v>14</v>
      </c>
    </row>
    <row r="1363" spans="1:9">
      <c r="A1363" t="s">
        <v>1715</v>
      </c>
      <c r="B1363" t="s">
        <v>1693</v>
      </c>
      <c r="C1363" t="s">
        <v>406</v>
      </c>
      <c r="D1363" s="1">
        <v>19.98</v>
      </c>
      <c r="E1363" s="2">
        <v>4.2</v>
      </c>
      <c r="F1363" s="2">
        <v>83.92</v>
      </c>
      <c r="G1363" t="s">
        <v>1694</v>
      </c>
      <c r="H1363" t="s">
        <v>14</v>
      </c>
      <c r="I1363" t="s">
        <v>14</v>
      </c>
    </row>
    <row r="1364" spans="1:9">
      <c r="A1364" t="s">
        <v>1716</v>
      </c>
      <c r="B1364" t="s">
        <v>1693</v>
      </c>
      <c r="C1364" t="s">
        <v>429</v>
      </c>
      <c r="D1364" s="1">
        <v>19.99</v>
      </c>
      <c r="E1364" s="2">
        <v>3.35</v>
      </c>
      <c r="F1364" s="2">
        <v>66.97</v>
      </c>
      <c r="G1364" t="s">
        <v>1694</v>
      </c>
      <c r="H1364" t="s">
        <v>14</v>
      </c>
      <c r="I1364" t="s">
        <v>14</v>
      </c>
    </row>
    <row r="1365" spans="1:9">
      <c r="A1365" t="s">
        <v>1717</v>
      </c>
      <c r="B1365" t="s">
        <v>1693</v>
      </c>
      <c r="C1365" t="s">
        <v>761</v>
      </c>
      <c r="D1365" s="1">
        <v>20.02</v>
      </c>
      <c r="E1365" s="2">
        <v>4.05</v>
      </c>
      <c r="F1365" s="2">
        <v>81.08</v>
      </c>
      <c r="G1365" t="s">
        <v>1694</v>
      </c>
      <c r="H1365" t="s">
        <v>14</v>
      </c>
      <c r="I1365" t="s">
        <v>14</v>
      </c>
    </row>
    <row r="1366" spans="1:9">
      <c r="A1366" t="s">
        <v>1718</v>
      </c>
      <c r="B1366" t="s">
        <v>1693</v>
      </c>
      <c r="C1366" t="s">
        <v>423</v>
      </c>
      <c r="D1366" s="1">
        <v>20.07</v>
      </c>
      <c r="E1366" s="2">
        <v>3</v>
      </c>
      <c r="F1366" s="2">
        <v>60.21</v>
      </c>
      <c r="G1366" t="s">
        <v>1694</v>
      </c>
      <c r="H1366" t="s">
        <v>14</v>
      </c>
      <c r="I1366" t="s">
        <v>14</v>
      </c>
    </row>
    <row r="1367" spans="1:9">
      <c r="A1367" t="s">
        <v>1719</v>
      </c>
      <c r="B1367" t="s">
        <v>1693</v>
      </c>
      <c r="C1367" t="s">
        <v>411</v>
      </c>
      <c r="D1367" s="1">
        <v>20.09</v>
      </c>
      <c r="E1367" s="2">
        <v>4.2</v>
      </c>
      <c r="F1367" s="2">
        <v>84.38</v>
      </c>
      <c r="G1367" t="s">
        <v>1694</v>
      </c>
      <c r="H1367" t="s">
        <v>14</v>
      </c>
      <c r="I1367" t="s">
        <v>14</v>
      </c>
    </row>
    <row r="1368" spans="1:9">
      <c r="A1368" t="s">
        <v>1720</v>
      </c>
      <c r="B1368" t="s">
        <v>1693</v>
      </c>
      <c r="C1368" t="s">
        <v>494</v>
      </c>
      <c r="D1368" s="1">
        <v>20.07</v>
      </c>
      <c r="E1368" s="2">
        <v>4.05</v>
      </c>
      <c r="F1368" s="2">
        <v>81.28</v>
      </c>
      <c r="G1368" t="s">
        <v>1694</v>
      </c>
      <c r="H1368" t="s">
        <v>14</v>
      </c>
      <c r="I1368" t="s">
        <v>14</v>
      </c>
    </row>
    <row r="1369" spans="1:9">
      <c r="A1369" t="s">
        <v>1721</v>
      </c>
      <c r="B1369" t="s">
        <v>1693</v>
      </c>
      <c r="C1369" t="s">
        <v>423</v>
      </c>
      <c r="D1369" s="1">
        <v>20.06</v>
      </c>
      <c r="E1369" s="2">
        <v>3</v>
      </c>
      <c r="F1369" s="2">
        <v>60.18</v>
      </c>
      <c r="G1369" t="s">
        <v>1694</v>
      </c>
      <c r="H1369" t="s">
        <v>14</v>
      </c>
      <c r="I1369" t="s">
        <v>14</v>
      </c>
    </row>
    <row r="1370" spans="1:9">
      <c r="A1370" t="s">
        <v>1722</v>
      </c>
      <c r="B1370" t="s">
        <v>1693</v>
      </c>
      <c r="C1370" t="s">
        <v>411</v>
      </c>
      <c r="D1370" s="1">
        <v>20.05</v>
      </c>
      <c r="E1370" s="2">
        <v>4.2</v>
      </c>
      <c r="F1370" s="2">
        <v>84.21</v>
      </c>
      <c r="G1370" t="s">
        <v>1694</v>
      </c>
      <c r="H1370" t="s">
        <v>14</v>
      </c>
      <c r="I1370" t="s">
        <v>14</v>
      </c>
    </row>
    <row r="1371" spans="1:9">
      <c r="A1371" t="s">
        <v>1723</v>
      </c>
      <c r="B1371" t="s">
        <v>1724</v>
      </c>
      <c r="C1371" t="s">
        <v>617</v>
      </c>
      <c r="D1371" s="1">
        <v>18.59</v>
      </c>
      <c r="E1371" s="2">
        <v>3.85</v>
      </c>
      <c r="F1371" s="2">
        <v>71.57</v>
      </c>
      <c r="G1371" t="s">
        <v>1725</v>
      </c>
      <c r="H1371" t="s">
        <v>14</v>
      </c>
      <c r="I1371" t="s">
        <v>14</v>
      </c>
    </row>
    <row r="1372" spans="1:9">
      <c r="A1372" t="s">
        <v>1726</v>
      </c>
      <c r="B1372" t="s">
        <v>1724</v>
      </c>
      <c r="C1372" t="s">
        <v>679</v>
      </c>
      <c r="D1372" s="1">
        <v>18.54</v>
      </c>
      <c r="E1372" s="2">
        <v>4.6</v>
      </c>
      <c r="F1372" s="2">
        <v>85.28</v>
      </c>
      <c r="G1372" t="s">
        <v>1725</v>
      </c>
      <c r="H1372" t="s">
        <v>14</v>
      </c>
      <c r="I1372" t="s">
        <v>14</v>
      </c>
    </row>
    <row r="1373" spans="1:9">
      <c r="A1373" t="s">
        <v>1727</v>
      </c>
      <c r="B1373" t="s">
        <v>1724</v>
      </c>
      <c r="C1373" t="s">
        <v>399</v>
      </c>
      <c r="D1373" s="1">
        <v>18.62</v>
      </c>
      <c r="E1373" s="2">
        <v>4.6</v>
      </c>
      <c r="F1373" s="2">
        <v>85.65</v>
      </c>
      <c r="G1373" t="s">
        <v>1725</v>
      </c>
      <c r="H1373" t="s">
        <v>14</v>
      </c>
      <c r="I1373" t="s">
        <v>14</v>
      </c>
    </row>
    <row r="1374" spans="1:9">
      <c r="A1374" t="s">
        <v>1728</v>
      </c>
      <c r="B1374" t="s">
        <v>1724</v>
      </c>
      <c r="C1374" t="s">
        <v>399</v>
      </c>
      <c r="D1374" s="1">
        <v>18.54</v>
      </c>
      <c r="E1374" s="2">
        <v>4.6</v>
      </c>
      <c r="F1374" s="2">
        <v>85.28</v>
      </c>
      <c r="G1374" t="s">
        <v>1725</v>
      </c>
      <c r="H1374" t="s">
        <v>14</v>
      </c>
      <c r="I1374" t="s">
        <v>14</v>
      </c>
    </row>
    <row r="1375" spans="1:9">
      <c r="A1375" t="s">
        <v>1729</v>
      </c>
      <c r="B1375" t="s">
        <v>1724</v>
      </c>
      <c r="C1375" t="s">
        <v>399</v>
      </c>
      <c r="D1375" s="1">
        <v>18.54</v>
      </c>
      <c r="E1375" s="2">
        <v>4.6</v>
      </c>
      <c r="F1375" s="2">
        <v>85.28</v>
      </c>
      <c r="G1375" t="s">
        <v>1725</v>
      </c>
      <c r="H1375" t="s">
        <v>14</v>
      </c>
      <c r="I1375" t="s">
        <v>14</v>
      </c>
    </row>
    <row r="1376" spans="1:9">
      <c r="A1376" t="s">
        <v>1730</v>
      </c>
      <c r="B1376" t="s">
        <v>1724</v>
      </c>
      <c r="C1376" t="s">
        <v>483</v>
      </c>
      <c r="D1376" s="1">
        <v>18.6</v>
      </c>
      <c r="E1376" s="2">
        <v>4.05</v>
      </c>
      <c r="F1376" s="2">
        <v>75.33</v>
      </c>
      <c r="G1376" t="s">
        <v>1725</v>
      </c>
      <c r="H1376" t="s">
        <v>14</v>
      </c>
      <c r="I1376" t="s">
        <v>14</v>
      </c>
    </row>
    <row r="1377" spans="1:9">
      <c r="A1377" t="s">
        <v>1731</v>
      </c>
      <c r="B1377" t="s">
        <v>1724</v>
      </c>
      <c r="C1377" t="s">
        <v>399</v>
      </c>
      <c r="D1377" s="1">
        <v>18.6</v>
      </c>
      <c r="E1377" s="2">
        <v>4.6</v>
      </c>
      <c r="F1377" s="2">
        <v>85.56</v>
      </c>
      <c r="G1377" t="s">
        <v>1725</v>
      </c>
      <c r="H1377" t="s">
        <v>14</v>
      </c>
      <c r="I1377" t="s">
        <v>14</v>
      </c>
    </row>
    <row r="1378" spans="1:9">
      <c r="A1378" t="s">
        <v>1732</v>
      </c>
      <c r="B1378" t="s">
        <v>1724</v>
      </c>
      <c r="C1378" t="s">
        <v>478</v>
      </c>
      <c r="D1378" s="1">
        <v>18.65</v>
      </c>
      <c r="E1378" s="2">
        <v>4.6</v>
      </c>
      <c r="F1378" s="2">
        <v>85.79</v>
      </c>
      <c r="G1378" t="s">
        <v>1725</v>
      </c>
      <c r="H1378" t="s">
        <v>14</v>
      </c>
      <c r="I1378" t="s">
        <v>14</v>
      </c>
    </row>
    <row r="1379" spans="1:9">
      <c r="A1379" t="s">
        <v>1733</v>
      </c>
      <c r="B1379" t="s">
        <v>1724</v>
      </c>
      <c r="C1379" t="s">
        <v>478</v>
      </c>
      <c r="D1379" s="1">
        <v>18.65</v>
      </c>
      <c r="E1379" s="2">
        <v>4.6</v>
      </c>
      <c r="F1379" s="2">
        <v>85.79</v>
      </c>
      <c r="G1379" t="s">
        <v>1725</v>
      </c>
      <c r="H1379" t="s">
        <v>14</v>
      </c>
      <c r="I1379" t="s">
        <v>14</v>
      </c>
    </row>
    <row r="1380" spans="1:9">
      <c r="A1380" t="s">
        <v>1734</v>
      </c>
      <c r="B1380" t="s">
        <v>1724</v>
      </c>
      <c r="C1380" t="s">
        <v>483</v>
      </c>
      <c r="D1380" s="1">
        <v>18.55</v>
      </c>
      <c r="E1380" s="2">
        <v>4.05</v>
      </c>
      <c r="F1380" s="2">
        <v>75.13</v>
      </c>
      <c r="G1380" t="s">
        <v>1725</v>
      </c>
      <c r="H1380" t="s">
        <v>14</v>
      </c>
      <c r="I1380" t="s">
        <v>14</v>
      </c>
    </row>
    <row r="1381" spans="1:9">
      <c r="A1381" t="s">
        <v>1735</v>
      </c>
      <c r="B1381" t="s">
        <v>1724</v>
      </c>
      <c r="C1381" t="s">
        <v>399</v>
      </c>
      <c r="D1381" s="1">
        <v>18.6</v>
      </c>
      <c r="E1381" s="2">
        <v>4.6</v>
      </c>
      <c r="F1381" s="2">
        <v>85.56</v>
      </c>
      <c r="G1381" t="s">
        <v>1725</v>
      </c>
      <c r="H1381" t="s">
        <v>14</v>
      </c>
      <c r="I1381" t="s">
        <v>14</v>
      </c>
    </row>
    <row r="1382" spans="1:9">
      <c r="A1382" t="s">
        <v>1736</v>
      </c>
      <c r="B1382" t="s">
        <v>1724</v>
      </c>
      <c r="C1382" t="s">
        <v>399</v>
      </c>
      <c r="D1382" s="1">
        <v>18.57</v>
      </c>
      <c r="E1382" s="2">
        <v>4.6</v>
      </c>
      <c r="F1382" s="2">
        <v>85.42</v>
      </c>
      <c r="G1382" t="s">
        <v>1725</v>
      </c>
      <c r="H1382" t="s">
        <v>14</v>
      </c>
      <c r="I1382" t="s">
        <v>14</v>
      </c>
    </row>
    <row r="1383" spans="1:9">
      <c r="A1383" t="s">
        <v>1737</v>
      </c>
      <c r="B1383" t="s">
        <v>1724</v>
      </c>
      <c r="C1383" t="s">
        <v>478</v>
      </c>
      <c r="D1383" s="1">
        <v>18.6</v>
      </c>
      <c r="E1383" s="2">
        <v>4.6</v>
      </c>
      <c r="F1383" s="2">
        <v>85.56</v>
      </c>
      <c r="G1383" t="s">
        <v>1725</v>
      </c>
      <c r="H1383" t="s">
        <v>14</v>
      </c>
      <c r="I1383" t="s">
        <v>14</v>
      </c>
    </row>
    <row r="1384" spans="1:9">
      <c r="A1384" t="s">
        <v>1738</v>
      </c>
      <c r="B1384" t="s">
        <v>1724</v>
      </c>
      <c r="C1384" t="s">
        <v>483</v>
      </c>
      <c r="D1384" s="1">
        <v>18.6</v>
      </c>
      <c r="E1384" s="2">
        <v>4.05</v>
      </c>
      <c r="F1384" s="2">
        <v>75.33</v>
      </c>
      <c r="G1384" t="s">
        <v>1725</v>
      </c>
      <c r="H1384" t="s">
        <v>14</v>
      </c>
      <c r="I1384" t="s">
        <v>14</v>
      </c>
    </row>
    <row r="1385" spans="1:9">
      <c r="A1385" t="s">
        <v>1739</v>
      </c>
      <c r="B1385" t="s">
        <v>1724</v>
      </c>
      <c r="C1385" t="s">
        <v>401</v>
      </c>
      <c r="D1385" s="1">
        <v>18.69</v>
      </c>
      <c r="E1385" s="2">
        <v>3.85</v>
      </c>
      <c r="F1385" s="2">
        <v>71.96</v>
      </c>
      <c r="G1385" t="s">
        <v>1725</v>
      </c>
      <c r="H1385" t="s">
        <v>14</v>
      </c>
      <c r="I1385" t="s">
        <v>14</v>
      </c>
    </row>
    <row r="1386" spans="1:9">
      <c r="A1386" t="s">
        <v>1740</v>
      </c>
      <c r="B1386" t="s">
        <v>1724</v>
      </c>
      <c r="C1386" t="s">
        <v>406</v>
      </c>
      <c r="D1386" s="1">
        <v>18.75</v>
      </c>
      <c r="E1386" s="2">
        <v>4.2</v>
      </c>
      <c r="F1386" s="2">
        <v>78.75</v>
      </c>
      <c r="G1386" t="s">
        <v>1725</v>
      </c>
      <c r="H1386" t="s">
        <v>14</v>
      </c>
      <c r="I1386" t="s">
        <v>14</v>
      </c>
    </row>
    <row r="1387" spans="1:9">
      <c r="A1387" t="s">
        <v>1741</v>
      </c>
      <c r="B1387" t="s">
        <v>1724</v>
      </c>
      <c r="C1387" t="s">
        <v>411</v>
      </c>
      <c r="D1387" s="1">
        <v>18.69</v>
      </c>
      <c r="E1387" s="2">
        <v>4.2</v>
      </c>
      <c r="F1387" s="2">
        <v>78.5</v>
      </c>
      <c r="G1387" t="s">
        <v>1725</v>
      </c>
      <c r="H1387" t="s">
        <v>14</v>
      </c>
      <c r="I1387" t="s">
        <v>14</v>
      </c>
    </row>
    <row r="1388" spans="1:9">
      <c r="A1388" t="s">
        <v>1742</v>
      </c>
      <c r="B1388" t="s">
        <v>1724</v>
      </c>
      <c r="C1388" t="s">
        <v>401</v>
      </c>
      <c r="D1388" s="1">
        <v>18.68</v>
      </c>
      <c r="E1388" s="2">
        <v>3.85</v>
      </c>
      <c r="F1388" s="2">
        <v>71.92</v>
      </c>
      <c r="G1388" t="s">
        <v>1725</v>
      </c>
      <c r="H1388" t="s">
        <v>14</v>
      </c>
      <c r="I1388" t="s">
        <v>14</v>
      </c>
    </row>
    <row r="1389" spans="1:9">
      <c r="A1389" t="s">
        <v>1743</v>
      </c>
      <c r="B1389" t="s">
        <v>1724</v>
      </c>
      <c r="C1389" t="s">
        <v>411</v>
      </c>
      <c r="D1389" s="1">
        <v>18.75</v>
      </c>
      <c r="E1389" s="2">
        <v>4.2</v>
      </c>
      <c r="F1389" s="2">
        <v>78.75</v>
      </c>
      <c r="G1389" t="s">
        <v>1725</v>
      </c>
      <c r="H1389" t="s">
        <v>14</v>
      </c>
      <c r="I1389" t="s">
        <v>14</v>
      </c>
    </row>
    <row r="1390" spans="1:9">
      <c r="A1390" t="s">
        <v>1744</v>
      </c>
      <c r="B1390" t="s">
        <v>1724</v>
      </c>
      <c r="C1390" t="s">
        <v>411</v>
      </c>
      <c r="D1390" s="1">
        <v>18.71</v>
      </c>
      <c r="E1390" s="2">
        <v>4.2</v>
      </c>
      <c r="F1390" s="2">
        <v>78.58</v>
      </c>
      <c r="G1390" t="s">
        <v>1725</v>
      </c>
      <c r="H1390" t="s">
        <v>14</v>
      </c>
      <c r="I1390" t="s">
        <v>14</v>
      </c>
    </row>
    <row r="1391" spans="1:9">
      <c r="A1391" t="s">
        <v>1745</v>
      </c>
      <c r="B1391" t="s">
        <v>1724</v>
      </c>
      <c r="C1391" t="s">
        <v>534</v>
      </c>
      <c r="D1391" s="1">
        <v>18.5</v>
      </c>
      <c r="E1391" s="2">
        <v>4.8</v>
      </c>
      <c r="F1391" s="2">
        <v>88.8</v>
      </c>
      <c r="G1391" t="s">
        <v>1725</v>
      </c>
      <c r="H1391" t="s">
        <v>14</v>
      </c>
      <c r="I1391" t="s">
        <v>14</v>
      </c>
    </row>
    <row r="1392" spans="1:9">
      <c r="A1392" t="s">
        <v>1746</v>
      </c>
      <c r="B1392" t="s">
        <v>1724</v>
      </c>
      <c r="C1392" t="s">
        <v>401</v>
      </c>
      <c r="D1392" s="1">
        <v>18.58</v>
      </c>
      <c r="E1392" s="2">
        <v>3.85</v>
      </c>
      <c r="F1392" s="2">
        <v>71.53</v>
      </c>
      <c r="G1392" t="s">
        <v>1725</v>
      </c>
      <c r="H1392" t="s">
        <v>14</v>
      </c>
      <c r="I1392" t="s">
        <v>14</v>
      </c>
    </row>
    <row r="1393" spans="1:9">
      <c r="A1393" t="s">
        <v>1747</v>
      </c>
      <c r="B1393" t="s">
        <v>1724</v>
      </c>
      <c r="C1393" t="s">
        <v>429</v>
      </c>
      <c r="D1393" s="1">
        <v>18.72</v>
      </c>
      <c r="E1393" s="2">
        <v>3.35</v>
      </c>
      <c r="F1393" s="2">
        <v>62.71</v>
      </c>
      <c r="G1393" t="s">
        <v>1725</v>
      </c>
      <c r="H1393" t="s">
        <v>14</v>
      </c>
      <c r="I1393" t="s">
        <v>14</v>
      </c>
    </row>
    <row r="1394" spans="1:9">
      <c r="A1394" t="s">
        <v>1748</v>
      </c>
      <c r="B1394" t="s">
        <v>1724</v>
      </c>
      <c r="C1394" t="s">
        <v>411</v>
      </c>
      <c r="D1394" s="1">
        <v>18.62</v>
      </c>
      <c r="E1394" s="2">
        <v>4.2</v>
      </c>
      <c r="F1394" s="2">
        <v>78.2</v>
      </c>
      <c r="G1394" t="s">
        <v>1725</v>
      </c>
      <c r="H1394" t="s">
        <v>14</v>
      </c>
      <c r="I1394" t="s">
        <v>14</v>
      </c>
    </row>
    <row r="1395" spans="1:9">
      <c r="A1395" t="s">
        <v>1749</v>
      </c>
      <c r="B1395" t="s">
        <v>1724</v>
      </c>
      <c r="C1395" t="s">
        <v>415</v>
      </c>
      <c r="D1395" s="1">
        <v>18.71</v>
      </c>
      <c r="E1395" s="2">
        <v>3.85</v>
      </c>
      <c r="F1395" s="2">
        <v>72.03</v>
      </c>
      <c r="G1395" t="s">
        <v>1725</v>
      </c>
      <c r="H1395" t="s">
        <v>14</v>
      </c>
      <c r="I1395" t="s">
        <v>14</v>
      </c>
    </row>
    <row r="1396" spans="1:9">
      <c r="A1396" t="s">
        <v>1750</v>
      </c>
      <c r="B1396" t="s">
        <v>1724</v>
      </c>
      <c r="C1396" t="s">
        <v>411</v>
      </c>
      <c r="D1396" s="1">
        <v>18.72</v>
      </c>
      <c r="E1396" s="2">
        <v>4.2</v>
      </c>
      <c r="F1396" s="2">
        <v>78.62</v>
      </c>
      <c r="G1396" t="s">
        <v>1725</v>
      </c>
      <c r="H1396" t="s">
        <v>14</v>
      </c>
      <c r="I1396" t="s">
        <v>14</v>
      </c>
    </row>
    <row r="1397" spans="1:9">
      <c r="A1397" t="s">
        <v>1751</v>
      </c>
      <c r="B1397" t="s">
        <v>1752</v>
      </c>
      <c r="C1397" t="s">
        <v>177</v>
      </c>
      <c r="D1397" s="1">
        <v>25.81</v>
      </c>
      <c r="E1397" s="2">
        <v>4.2</v>
      </c>
      <c r="F1397" s="2">
        <v>108.4</v>
      </c>
      <c r="G1397" t="s">
        <v>1753</v>
      </c>
      <c r="H1397" t="s">
        <v>14</v>
      </c>
      <c r="I1397" t="s">
        <v>14</v>
      </c>
    </row>
    <row r="1398" spans="1:9">
      <c r="A1398" t="s">
        <v>1754</v>
      </c>
      <c r="B1398" t="s">
        <v>1752</v>
      </c>
      <c r="C1398" t="s">
        <v>181</v>
      </c>
      <c r="D1398" s="1">
        <v>25.71</v>
      </c>
      <c r="E1398" s="2">
        <v>4.6</v>
      </c>
      <c r="F1398" s="2">
        <v>118.27</v>
      </c>
      <c r="G1398" t="s">
        <v>1753</v>
      </c>
      <c r="H1398" t="s">
        <v>14</v>
      </c>
      <c r="I1398" t="s">
        <v>14</v>
      </c>
    </row>
    <row r="1399" spans="1:9">
      <c r="A1399" t="s">
        <v>1755</v>
      </c>
      <c r="B1399" t="s">
        <v>1752</v>
      </c>
      <c r="C1399" t="s">
        <v>1756</v>
      </c>
      <c r="D1399" s="1">
        <v>25.6</v>
      </c>
      <c r="E1399" s="2">
        <v>8.4</v>
      </c>
      <c r="F1399" s="2">
        <v>215.04</v>
      </c>
      <c r="G1399" t="s">
        <v>1753</v>
      </c>
      <c r="H1399" t="s">
        <v>14</v>
      </c>
      <c r="I1399" t="s">
        <v>14</v>
      </c>
    </row>
    <row r="1400" spans="1:9">
      <c r="A1400" t="s">
        <v>1757</v>
      </c>
      <c r="B1400" t="s">
        <v>1752</v>
      </c>
      <c r="C1400" t="s">
        <v>181</v>
      </c>
      <c r="D1400" s="1">
        <v>25.66</v>
      </c>
      <c r="E1400" s="2">
        <v>4.6</v>
      </c>
      <c r="F1400" s="2">
        <v>118.04</v>
      </c>
      <c r="G1400" t="s">
        <v>1753</v>
      </c>
      <c r="H1400" t="s">
        <v>14</v>
      </c>
      <c r="I1400" t="s">
        <v>14</v>
      </c>
    </row>
    <row r="1401" spans="1:9">
      <c r="A1401" t="s">
        <v>1758</v>
      </c>
      <c r="B1401" t="s">
        <v>1752</v>
      </c>
      <c r="C1401" t="s">
        <v>174</v>
      </c>
      <c r="D1401" s="1">
        <v>25.71</v>
      </c>
      <c r="E1401" s="2">
        <v>4.05</v>
      </c>
      <c r="F1401" s="2">
        <v>104.13</v>
      </c>
      <c r="G1401" t="s">
        <v>1753</v>
      </c>
      <c r="H1401" t="s">
        <v>14</v>
      </c>
      <c r="I1401" t="s">
        <v>14</v>
      </c>
    </row>
    <row r="1402" spans="1:9">
      <c r="A1402" t="s">
        <v>1759</v>
      </c>
      <c r="B1402" t="s">
        <v>1752</v>
      </c>
      <c r="C1402" t="s">
        <v>181</v>
      </c>
      <c r="D1402" s="1">
        <v>25.57</v>
      </c>
      <c r="E1402" s="2">
        <v>4.6</v>
      </c>
      <c r="F1402" s="2">
        <v>117.62</v>
      </c>
      <c r="G1402" t="s">
        <v>1753</v>
      </c>
      <c r="H1402" t="s">
        <v>14</v>
      </c>
      <c r="I1402" t="s">
        <v>14</v>
      </c>
    </row>
    <row r="1403" spans="1:9">
      <c r="A1403" t="s">
        <v>1760</v>
      </c>
      <c r="B1403" t="s">
        <v>1752</v>
      </c>
      <c r="C1403" t="s">
        <v>181</v>
      </c>
      <c r="D1403" s="1">
        <v>25.63</v>
      </c>
      <c r="E1403" s="2">
        <v>4.6</v>
      </c>
      <c r="F1403" s="2">
        <v>117.9</v>
      </c>
      <c r="G1403" t="s">
        <v>1753</v>
      </c>
      <c r="H1403" t="s">
        <v>14</v>
      </c>
      <c r="I1403" t="s">
        <v>14</v>
      </c>
    </row>
    <row r="1404" spans="1:9">
      <c r="A1404" t="s">
        <v>1761</v>
      </c>
      <c r="B1404" t="s">
        <v>1752</v>
      </c>
      <c r="C1404" t="s">
        <v>177</v>
      </c>
      <c r="D1404" s="1">
        <v>25.55</v>
      </c>
      <c r="E1404" s="2">
        <v>4.2</v>
      </c>
      <c r="F1404" s="2">
        <v>107.31</v>
      </c>
      <c r="G1404" t="s">
        <v>1753</v>
      </c>
      <c r="H1404" t="s">
        <v>14</v>
      </c>
      <c r="I1404" t="s">
        <v>14</v>
      </c>
    </row>
    <row r="1405" spans="1:9">
      <c r="A1405" t="s">
        <v>1762</v>
      </c>
      <c r="B1405" t="s">
        <v>1752</v>
      </c>
      <c r="C1405" t="s">
        <v>177</v>
      </c>
      <c r="D1405" s="1">
        <v>25.67</v>
      </c>
      <c r="E1405" s="2">
        <v>4.2</v>
      </c>
      <c r="F1405" s="2">
        <v>107.81</v>
      </c>
      <c r="G1405" t="s">
        <v>1753</v>
      </c>
      <c r="H1405" t="s">
        <v>14</v>
      </c>
      <c r="I1405" t="s">
        <v>14</v>
      </c>
    </row>
    <row r="1406" spans="1:9">
      <c r="A1406" t="s">
        <v>1763</v>
      </c>
      <c r="B1406" t="s">
        <v>1752</v>
      </c>
      <c r="C1406" t="s">
        <v>195</v>
      </c>
      <c r="D1406" s="1">
        <v>25.56</v>
      </c>
      <c r="E1406" s="2">
        <v>5.6</v>
      </c>
      <c r="F1406" s="2">
        <v>143.14</v>
      </c>
      <c r="G1406" t="s">
        <v>1753</v>
      </c>
      <c r="H1406" t="s">
        <v>14</v>
      </c>
      <c r="I1406" t="s">
        <v>14</v>
      </c>
    </row>
    <row r="1407" spans="1:9">
      <c r="A1407" t="s">
        <v>1764</v>
      </c>
      <c r="B1407" t="s">
        <v>1752</v>
      </c>
      <c r="C1407" t="s">
        <v>181</v>
      </c>
      <c r="D1407" s="1">
        <v>25.57</v>
      </c>
      <c r="E1407" s="2">
        <v>4.6</v>
      </c>
      <c r="F1407" s="2">
        <v>117.62</v>
      </c>
      <c r="G1407" t="s">
        <v>1753</v>
      </c>
      <c r="H1407" t="s">
        <v>14</v>
      </c>
      <c r="I1407" t="s">
        <v>14</v>
      </c>
    </row>
    <row r="1408" spans="1:9">
      <c r="A1408" t="s">
        <v>1765</v>
      </c>
      <c r="B1408" t="s">
        <v>1752</v>
      </c>
      <c r="C1408" t="s">
        <v>210</v>
      </c>
      <c r="D1408" s="1">
        <v>25.61</v>
      </c>
      <c r="E1408" s="2">
        <v>3.25</v>
      </c>
      <c r="F1408" s="2">
        <v>83.23</v>
      </c>
      <c r="G1408" t="s">
        <v>1753</v>
      </c>
      <c r="H1408" t="s">
        <v>14</v>
      </c>
      <c r="I1408" t="s">
        <v>14</v>
      </c>
    </row>
    <row r="1409" spans="1:9">
      <c r="A1409" t="s">
        <v>1766</v>
      </c>
      <c r="B1409" t="s">
        <v>1752</v>
      </c>
      <c r="C1409" t="s">
        <v>195</v>
      </c>
      <c r="D1409" s="1">
        <v>25.67</v>
      </c>
      <c r="E1409" s="2">
        <v>5.6</v>
      </c>
      <c r="F1409" s="2">
        <v>143.75</v>
      </c>
      <c r="G1409" t="s">
        <v>1753</v>
      </c>
      <c r="H1409" t="s">
        <v>14</v>
      </c>
      <c r="I1409" t="s">
        <v>14</v>
      </c>
    </row>
    <row r="1410" spans="1:9">
      <c r="A1410" t="s">
        <v>1767</v>
      </c>
      <c r="B1410" t="s">
        <v>1752</v>
      </c>
      <c r="C1410" t="s">
        <v>190</v>
      </c>
      <c r="D1410" s="1">
        <v>25.63</v>
      </c>
      <c r="E1410" s="2">
        <v>4.05</v>
      </c>
      <c r="F1410" s="2">
        <v>103.8</v>
      </c>
      <c r="G1410" t="s">
        <v>1753</v>
      </c>
      <c r="H1410" t="s">
        <v>14</v>
      </c>
      <c r="I1410" t="s">
        <v>14</v>
      </c>
    </row>
    <row r="1411" spans="1:9">
      <c r="A1411" t="s">
        <v>1768</v>
      </c>
      <c r="B1411" t="s">
        <v>1752</v>
      </c>
      <c r="C1411" t="s">
        <v>197</v>
      </c>
      <c r="D1411" s="1">
        <v>25.6</v>
      </c>
      <c r="E1411" s="2">
        <v>3.55</v>
      </c>
      <c r="F1411" s="2">
        <v>90.88</v>
      </c>
      <c r="G1411" t="s">
        <v>1753</v>
      </c>
      <c r="H1411" t="s">
        <v>14</v>
      </c>
      <c r="I1411" t="s">
        <v>14</v>
      </c>
    </row>
    <row r="1412" spans="1:9">
      <c r="A1412" t="s">
        <v>1769</v>
      </c>
      <c r="B1412" t="s">
        <v>1752</v>
      </c>
      <c r="C1412" t="s">
        <v>181</v>
      </c>
      <c r="D1412" s="1">
        <v>25.7</v>
      </c>
      <c r="E1412" s="2">
        <v>4.6</v>
      </c>
      <c r="F1412" s="2">
        <v>118.22</v>
      </c>
      <c r="G1412" t="s">
        <v>1753</v>
      </c>
      <c r="H1412" t="s">
        <v>14</v>
      </c>
      <c r="I1412" t="s">
        <v>14</v>
      </c>
    </row>
    <row r="1413" spans="1:9">
      <c r="A1413" t="s">
        <v>1770</v>
      </c>
      <c r="B1413" t="s">
        <v>1752</v>
      </c>
      <c r="C1413" t="s">
        <v>224</v>
      </c>
      <c r="D1413" s="1">
        <v>25.76</v>
      </c>
      <c r="E1413" s="2">
        <v>4.2</v>
      </c>
      <c r="F1413" s="2">
        <v>108.19</v>
      </c>
      <c r="G1413" t="s">
        <v>1753</v>
      </c>
      <c r="H1413" t="s">
        <v>14</v>
      </c>
      <c r="I1413" t="s">
        <v>14</v>
      </c>
    </row>
    <row r="1414" spans="1:9">
      <c r="A1414" t="s">
        <v>1771</v>
      </c>
      <c r="B1414" t="s">
        <v>1752</v>
      </c>
      <c r="C1414" t="s">
        <v>181</v>
      </c>
      <c r="D1414" s="1">
        <v>25.75</v>
      </c>
      <c r="E1414" s="2">
        <v>4.6</v>
      </c>
      <c r="F1414" s="2">
        <v>118.45</v>
      </c>
      <c r="G1414" t="s">
        <v>1753</v>
      </c>
      <c r="H1414" t="s">
        <v>14</v>
      </c>
      <c r="I1414" t="s">
        <v>14</v>
      </c>
    </row>
    <row r="1415" spans="1:9">
      <c r="A1415" t="s">
        <v>1772</v>
      </c>
      <c r="B1415" t="s">
        <v>1752</v>
      </c>
      <c r="C1415" t="s">
        <v>224</v>
      </c>
      <c r="D1415" s="1">
        <v>25.57</v>
      </c>
      <c r="E1415" s="2">
        <v>4.2</v>
      </c>
      <c r="F1415" s="2">
        <v>107.39</v>
      </c>
      <c r="G1415" t="s">
        <v>1753</v>
      </c>
      <c r="H1415" t="s">
        <v>14</v>
      </c>
      <c r="I1415" t="s">
        <v>14</v>
      </c>
    </row>
    <row r="1416" spans="1:9">
      <c r="A1416" t="s">
        <v>1773</v>
      </c>
      <c r="B1416" t="s">
        <v>1752</v>
      </c>
      <c r="C1416" t="s">
        <v>181</v>
      </c>
      <c r="D1416" s="1">
        <v>25.8</v>
      </c>
      <c r="E1416" s="2">
        <v>4.6</v>
      </c>
      <c r="F1416" s="2">
        <v>118.68</v>
      </c>
      <c r="G1416" t="s">
        <v>1753</v>
      </c>
      <c r="H1416" t="s">
        <v>14</v>
      </c>
      <c r="I1416" t="s">
        <v>14</v>
      </c>
    </row>
    <row r="1417" spans="1:9">
      <c r="A1417" t="s">
        <v>1774</v>
      </c>
      <c r="B1417" t="s">
        <v>1752</v>
      </c>
      <c r="C1417" t="s">
        <v>1152</v>
      </c>
      <c r="D1417" s="1">
        <v>25.69</v>
      </c>
      <c r="E1417" s="2">
        <v>5.1</v>
      </c>
      <c r="F1417" s="2">
        <v>131.02</v>
      </c>
      <c r="G1417" t="s">
        <v>1753</v>
      </c>
      <c r="H1417" t="s">
        <v>14</v>
      </c>
      <c r="I1417" t="s">
        <v>14</v>
      </c>
    </row>
    <row r="1418" spans="1:9">
      <c r="A1418" t="s">
        <v>1775</v>
      </c>
      <c r="B1418" t="s">
        <v>1752</v>
      </c>
      <c r="C1418" t="s">
        <v>210</v>
      </c>
      <c r="D1418" s="1">
        <v>25.64</v>
      </c>
      <c r="E1418" s="2">
        <v>3.25</v>
      </c>
      <c r="F1418" s="2">
        <v>83.33</v>
      </c>
      <c r="G1418" t="s">
        <v>1753</v>
      </c>
      <c r="H1418" t="s">
        <v>14</v>
      </c>
      <c r="I1418" t="s">
        <v>14</v>
      </c>
    </row>
    <row r="1419" spans="1:9">
      <c r="A1419" t="s">
        <v>1776</v>
      </c>
      <c r="B1419" t="s">
        <v>1752</v>
      </c>
      <c r="C1419" t="s">
        <v>197</v>
      </c>
      <c r="D1419" s="1">
        <v>25.56</v>
      </c>
      <c r="E1419" s="2">
        <v>3.55</v>
      </c>
      <c r="F1419" s="2">
        <v>90.74</v>
      </c>
      <c r="G1419" t="s">
        <v>1753</v>
      </c>
      <c r="H1419" t="s">
        <v>14</v>
      </c>
      <c r="I1419" t="s">
        <v>14</v>
      </c>
    </row>
    <row r="1420" spans="1:9">
      <c r="A1420" t="s">
        <v>1777</v>
      </c>
      <c r="B1420" t="s">
        <v>1752</v>
      </c>
      <c r="C1420" t="s">
        <v>181</v>
      </c>
      <c r="D1420" s="1">
        <v>25.69</v>
      </c>
      <c r="E1420" s="2">
        <v>4.6</v>
      </c>
      <c r="F1420" s="2">
        <v>118.17</v>
      </c>
      <c r="G1420" t="s">
        <v>1753</v>
      </c>
      <c r="H1420" t="s">
        <v>14</v>
      </c>
      <c r="I1420" t="s">
        <v>14</v>
      </c>
    </row>
    <row r="1421" spans="1:9">
      <c r="A1421" t="s">
        <v>1778</v>
      </c>
      <c r="B1421" t="s">
        <v>1752</v>
      </c>
      <c r="C1421" t="s">
        <v>205</v>
      </c>
      <c r="D1421" s="1">
        <v>25.44</v>
      </c>
      <c r="E1421" s="2">
        <v>3</v>
      </c>
      <c r="F1421" s="2">
        <v>76.32</v>
      </c>
      <c r="G1421" t="s">
        <v>1753</v>
      </c>
      <c r="H1421" t="s">
        <v>14</v>
      </c>
      <c r="I1421" t="s">
        <v>14</v>
      </c>
    </row>
    <row r="1422" spans="1:9">
      <c r="A1422" t="s">
        <v>1779</v>
      </c>
      <c r="B1422" t="s">
        <v>1752</v>
      </c>
      <c r="C1422" t="s">
        <v>347</v>
      </c>
      <c r="D1422" s="1">
        <v>25.64</v>
      </c>
      <c r="E1422" s="2">
        <v>9.05</v>
      </c>
      <c r="F1422" s="2">
        <v>232.04</v>
      </c>
      <c r="G1422" t="s">
        <v>1753</v>
      </c>
      <c r="H1422" t="s">
        <v>14</v>
      </c>
      <c r="I1422" t="s">
        <v>14</v>
      </c>
    </row>
    <row r="1423" spans="1:9">
      <c r="A1423" t="s">
        <v>1780</v>
      </c>
      <c r="B1423" t="s">
        <v>1752</v>
      </c>
      <c r="C1423" t="s">
        <v>205</v>
      </c>
      <c r="D1423" s="1">
        <v>25.7</v>
      </c>
      <c r="E1423" s="2">
        <v>3</v>
      </c>
      <c r="F1423" s="2">
        <v>77.1</v>
      </c>
      <c r="G1423" t="s">
        <v>1753</v>
      </c>
      <c r="H1423" t="s">
        <v>14</v>
      </c>
      <c r="I1423" t="s">
        <v>14</v>
      </c>
    </row>
    <row r="1424" spans="1:9">
      <c r="A1424" t="s">
        <v>1781</v>
      </c>
      <c r="B1424" t="s">
        <v>1752</v>
      </c>
      <c r="C1424" t="s">
        <v>205</v>
      </c>
      <c r="D1424" s="1">
        <v>25.81</v>
      </c>
      <c r="E1424" s="2">
        <v>3</v>
      </c>
      <c r="F1424" s="2">
        <v>77.43</v>
      </c>
      <c r="G1424" t="s">
        <v>1753</v>
      </c>
      <c r="H1424" t="s">
        <v>14</v>
      </c>
      <c r="I1424" t="s">
        <v>14</v>
      </c>
    </row>
    <row r="1425" spans="1:9">
      <c r="A1425" t="s">
        <v>1782</v>
      </c>
      <c r="B1425" t="s">
        <v>1752</v>
      </c>
      <c r="C1425" t="s">
        <v>205</v>
      </c>
      <c r="D1425" s="1">
        <v>25.69</v>
      </c>
      <c r="E1425" s="2">
        <v>3</v>
      </c>
      <c r="F1425" s="2">
        <v>77.07</v>
      </c>
      <c r="G1425" t="s">
        <v>1753</v>
      </c>
      <c r="H1425" t="s">
        <v>14</v>
      </c>
      <c r="I1425" t="s">
        <v>14</v>
      </c>
    </row>
    <row r="1426" spans="1:9">
      <c r="A1426" t="s">
        <v>1783</v>
      </c>
      <c r="B1426" t="s">
        <v>1752</v>
      </c>
      <c r="C1426" t="s">
        <v>195</v>
      </c>
      <c r="D1426" s="1">
        <v>25.7</v>
      </c>
      <c r="E1426" s="2">
        <v>5.6</v>
      </c>
      <c r="F1426" s="2">
        <v>143.92</v>
      </c>
      <c r="G1426" t="s">
        <v>1753</v>
      </c>
      <c r="H1426" t="s">
        <v>14</v>
      </c>
      <c r="I1426" t="s">
        <v>14</v>
      </c>
    </row>
    <row r="1427" spans="1:9">
      <c r="A1427" t="s">
        <v>1784</v>
      </c>
      <c r="B1427" t="s">
        <v>1752</v>
      </c>
      <c r="C1427" t="s">
        <v>197</v>
      </c>
      <c r="D1427" s="1">
        <v>25.53</v>
      </c>
      <c r="E1427" s="2">
        <v>3.55</v>
      </c>
      <c r="F1427" s="2">
        <v>90.63</v>
      </c>
      <c r="G1427" t="s">
        <v>1753</v>
      </c>
      <c r="H1427" t="s">
        <v>14</v>
      </c>
      <c r="I1427" t="s">
        <v>14</v>
      </c>
    </row>
    <row r="1428" spans="1:9">
      <c r="A1428" t="s">
        <v>1785</v>
      </c>
      <c r="B1428" t="s">
        <v>1752</v>
      </c>
      <c r="C1428" t="s">
        <v>205</v>
      </c>
      <c r="D1428" s="1">
        <v>25.6</v>
      </c>
      <c r="E1428" s="2">
        <v>3</v>
      </c>
      <c r="F1428" s="2">
        <v>76.8</v>
      </c>
      <c r="G1428" t="s">
        <v>1753</v>
      </c>
      <c r="H1428" t="s">
        <v>14</v>
      </c>
      <c r="I1428" t="s">
        <v>14</v>
      </c>
    </row>
    <row r="1429" spans="1:9">
      <c r="A1429" t="s">
        <v>1786</v>
      </c>
      <c r="B1429" t="s">
        <v>1752</v>
      </c>
      <c r="C1429" t="s">
        <v>181</v>
      </c>
      <c r="D1429" s="1">
        <v>25.64</v>
      </c>
      <c r="E1429" s="2">
        <v>4.6</v>
      </c>
      <c r="F1429" s="2">
        <v>117.94</v>
      </c>
      <c r="G1429" t="s">
        <v>1753</v>
      </c>
      <c r="H1429" t="s">
        <v>14</v>
      </c>
      <c r="I1429" t="s">
        <v>14</v>
      </c>
    </row>
    <row r="1430" spans="1:9">
      <c r="A1430" t="s">
        <v>1787</v>
      </c>
      <c r="B1430" t="s">
        <v>1752</v>
      </c>
      <c r="C1430" t="s">
        <v>210</v>
      </c>
      <c r="D1430" s="1">
        <v>25.66</v>
      </c>
      <c r="E1430" s="2">
        <v>3.25</v>
      </c>
      <c r="F1430" s="2">
        <v>83.4</v>
      </c>
      <c r="G1430" t="s">
        <v>1753</v>
      </c>
      <c r="H1430" t="s">
        <v>14</v>
      </c>
      <c r="I1430" t="s">
        <v>14</v>
      </c>
    </row>
    <row r="1431" spans="1:9">
      <c r="A1431" t="s">
        <v>1788</v>
      </c>
      <c r="B1431" t="s">
        <v>1752</v>
      </c>
      <c r="C1431" t="s">
        <v>1169</v>
      </c>
      <c r="D1431" s="1">
        <v>25.73</v>
      </c>
      <c r="E1431" s="2">
        <v>7.2</v>
      </c>
      <c r="F1431" s="2">
        <v>185.26</v>
      </c>
      <c r="G1431" t="s">
        <v>1753</v>
      </c>
      <c r="H1431" t="s">
        <v>14</v>
      </c>
      <c r="I1431" t="s">
        <v>14</v>
      </c>
    </row>
    <row r="1432" spans="1:9">
      <c r="A1432" t="s">
        <v>1789</v>
      </c>
      <c r="B1432" t="s">
        <v>1752</v>
      </c>
      <c r="C1432" t="s">
        <v>174</v>
      </c>
      <c r="D1432" s="1">
        <v>25.61</v>
      </c>
      <c r="E1432" s="2">
        <v>4.05</v>
      </c>
      <c r="F1432" s="2">
        <v>103.72</v>
      </c>
      <c r="G1432" t="s">
        <v>1753</v>
      </c>
      <c r="H1432" t="s">
        <v>14</v>
      </c>
      <c r="I1432" t="s">
        <v>14</v>
      </c>
    </row>
    <row r="1433" spans="1:9">
      <c r="A1433" t="s">
        <v>1790</v>
      </c>
      <c r="B1433" t="s">
        <v>1752</v>
      </c>
      <c r="C1433" t="s">
        <v>205</v>
      </c>
      <c r="D1433" s="1">
        <v>25.61</v>
      </c>
      <c r="E1433" s="2">
        <v>3</v>
      </c>
      <c r="F1433" s="2">
        <v>76.83</v>
      </c>
      <c r="G1433" t="s">
        <v>1753</v>
      </c>
      <c r="H1433" t="s">
        <v>14</v>
      </c>
      <c r="I1433" t="s">
        <v>14</v>
      </c>
    </row>
    <row r="1434" spans="1:9">
      <c r="A1434" t="s">
        <v>1791</v>
      </c>
      <c r="B1434" t="s">
        <v>1752</v>
      </c>
      <c r="C1434" t="s">
        <v>205</v>
      </c>
      <c r="D1434" s="1">
        <v>25.66</v>
      </c>
      <c r="E1434" s="2">
        <v>3</v>
      </c>
      <c r="F1434" s="2">
        <v>76.98</v>
      </c>
      <c r="G1434" t="s">
        <v>1753</v>
      </c>
      <c r="H1434" t="s">
        <v>14</v>
      </c>
      <c r="I1434" t="s">
        <v>14</v>
      </c>
    </row>
    <row r="1435" spans="1:9">
      <c r="A1435" t="s">
        <v>1792</v>
      </c>
      <c r="B1435" t="s">
        <v>1752</v>
      </c>
      <c r="C1435" t="s">
        <v>197</v>
      </c>
      <c r="D1435" s="1">
        <v>25.68</v>
      </c>
      <c r="E1435" s="2">
        <v>3.55</v>
      </c>
      <c r="F1435" s="2">
        <v>91.16</v>
      </c>
      <c r="G1435" t="s">
        <v>1753</v>
      </c>
      <c r="H1435" t="s">
        <v>14</v>
      </c>
      <c r="I1435" t="s">
        <v>14</v>
      </c>
    </row>
    <row r="1436" spans="1:9">
      <c r="A1436" t="s">
        <v>1793</v>
      </c>
      <c r="B1436" t="s">
        <v>1752</v>
      </c>
      <c r="C1436" t="s">
        <v>181</v>
      </c>
      <c r="D1436" s="1">
        <v>25.71</v>
      </c>
      <c r="E1436" s="2">
        <v>4.6</v>
      </c>
      <c r="F1436" s="2">
        <v>118.27</v>
      </c>
      <c r="G1436" t="s">
        <v>1753</v>
      </c>
      <c r="H1436" t="s">
        <v>14</v>
      </c>
      <c r="I1436" t="s">
        <v>14</v>
      </c>
    </row>
    <row r="1437" spans="1:9">
      <c r="A1437" t="s">
        <v>1794</v>
      </c>
      <c r="B1437" t="s">
        <v>1752</v>
      </c>
      <c r="C1437" t="s">
        <v>181</v>
      </c>
      <c r="D1437" s="1">
        <v>25.63</v>
      </c>
      <c r="E1437" s="2">
        <v>4.6</v>
      </c>
      <c r="F1437" s="2">
        <v>117.9</v>
      </c>
      <c r="G1437" t="s">
        <v>1753</v>
      </c>
      <c r="H1437" t="s">
        <v>14</v>
      </c>
      <c r="I1437" t="s">
        <v>14</v>
      </c>
    </row>
    <row r="1438" spans="1:9">
      <c r="A1438" t="s">
        <v>1795</v>
      </c>
      <c r="B1438" t="s">
        <v>1752</v>
      </c>
      <c r="C1438" t="s">
        <v>195</v>
      </c>
      <c r="D1438" s="1">
        <v>25.61</v>
      </c>
      <c r="E1438" s="2">
        <v>5.6</v>
      </c>
      <c r="F1438" s="2">
        <v>143.42</v>
      </c>
      <c r="G1438" t="s">
        <v>1753</v>
      </c>
      <c r="H1438" t="s">
        <v>14</v>
      </c>
      <c r="I1438" t="s">
        <v>14</v>
      </c>
    </row>
    <row r="1439" spans="1:9">
      <c r="A1439" t="s">
        <v>1796</v>
      </c>
      <c r="B1439" t="s">
        <v>1752</v>
      </c>
      <c r="C1439" t="s">
        <v>205</v>
      </c>
      <c r="D1439" s="1">
        <v>25.51</v>
      </c>
      <c r="E1439" s="2">
        <v>3</v>
      </c>
      <c r="F1439" s="2">
        <v>76.53</v>
      </c>
      <c r="G1439" t="s">
        <v>1753</v>
      </c>
      <c r="H1439" t="s">
        <v>14</v>
      </c>
      <c r="I1439" t="s">
        <v>14</v>
      </c>
    </row>
    <row r="1440" spans="1:9">
      <c r="A1440" t="s">
        <v>1797</v>
      </c>
      <c r="B1440" t="s">
        <v>1752</v>
      </c>
      <c r="C1440" t="s">
        <v>1169</v>
      </c>
      <c r="D1440" s="1">
        <v>25.64</v>
      </c>
      <c r="E1440" s="2">
        <v>7.2</v>
      </c>
      <c r="F1440" s="2">
        <v>184.61</v>
      </c>
      <c r="G1440" t="s">
        <v>1753</v>
      </c>
      <c r="H1440" t="s">
        <v>14</v>
      </c>
      <c r="I1440" t="s">
        <v>14</v>
      </c>
    </row>
    <row r="1441" spans="1:9">
      <c r="A1441" t="s">
        <v>1798</v>
      </c>
      <c r="B1441" t="s">
        <v>1752</v>
      </c>
      <c r="C1441" t="s">
        <v>205</v>
      </c>
      <c r="D1441" s="1">
        <v>25.77</v>
      </c>
      <c r="E1441" s="2">
        <v>3</v>
      </c>
      <c r="F1441" s="2">
        <v>77.31</v>
      </c>
      <c r="G1441" t="s">
        <v>1753</v>
      </c>
      <c r="H1441" t="s">
        <v>14</v>
      </c>
      <c r="I1441" t="s">
        <v>14</v>
      </c>
    </row>
    <row r="1442" spans="1:9">
      <c r="A1442" t="s">
        <v>1799</v>
      </c>
      <c r="B1442" t="s">
        <v>1752</v>
      </c>
      <c r="C1442" t="s">
        <v>1169</v>
      </c>
      <c r="D1442" s="1">
        <v>25.56</v>
      </c>
      <c r="E1442" s="2">
        <v>7.2</v>
      </c>
      <c r="F1442" s="2">
        <v>184.03</v>
      </c>
      <c r="G1442" t="s">
        <v>1753</v>
      </c>
      <c r="H1442" t="s">
        <v>14</v>
      </c>
      <c r="I1442" t="s">
        <v>14</v>
      </c>
    </row>
    <row r="1443" spans="1:9">
      <c r="A1443" t="s">
        <v>1800</v>
      </c>
      <c r="B1443" t="s">
        <v>1801</v>
      </c>
      <c r="C1443" t="s">
        <v>667</v>
      </c>
      <c r="D1443" s="1">
        <v>20.22</v>
      </c>
      <c r="E1443" s="2">
        <v>3.35</v>
      </c>
      <c r="F1443" s="2">
        <v>67.74</v>
      </c>
      <c r="G1443" t="s">
        <v>1802</v>
      </c>
      <c r="H1443" t="s">
        <v>14</v>
      </c>
      <c r="I1443" t="s">
        <v>14</v>
      </c>
    </row>
    <row r="1444" spans="1:9">
      <c r="A1444" t="s">
        <v>1803</v>
      </c>
      <c r="B1444" t="s">
        <v>1801</v>
      </c>
      <c r="C1444" t="s">
        <v>399</v>
      </c>
      <c r="D1444" s="1">
        <v>20.11</v>
      </c>
      <c r="E1444" s="2">
        <v>4.6</v>
      </c>
      <c r="F1444" s="2">
        <v>92.51</v>
      </c>
      <c r="G1444" t="s">
        <v>1802</v>
      </c>
      <c r="H1444" t="s">
        <v>14</v>
      </c>
      <c r="I1444" t="s">
        <v>14</v>
      </c>
    </row>
    <row r="1445" spans="1:9">
      <c r="A1445" t="s">
        <v>1804</v>
      </c>
      <c r="B1445" t="s">
        <v>1801</v>
      </c>
      <c r="C1445" t="s">
        <v>679</v>
      </c>
      <c r="D1445" s="1">
        <v>20.17</v>
      </c>
      <c r="E1445" s="2">
        <v>4.6</v>
      </c>
      <c r="F1445" s="2">
        <v>92.78</v>
      </c>
      <c r="G1445" t="s">
        <v>1802</v>
      </c>
      <c r="H1445" t="s">
        <v>14</v>
      </c>
      <c r="I1445" t="s">
        <v>14</v>
      </c>
    </row>
    <row r="1446" spans="1:9">
      <c r="A1446" t="s">
        <v>1805</v>
      </c>
      <c r="B1446" t="s">
        <v>1801</v>
      </c>
      <c r="C1446" t="s">
        <v>399</v>
      </c>
      <c r="D1446" s="1">
        <v>20.17</v>
      </c>
      <c r="E1446" s="2">
        <v>4.6</v>
      </c>
      <c r="F1446" s="2">
        <v>92.78</v>
      </c>
      <c r="G1446" t="s">
        <v>1802</v>
      </c>
      <c r="H1446" t="s">
        <v>14</v>
      </c>
      <c r="I1446" t="s">
        <v>14</v>
      </c>
    </row>
    <row r="1447" spans="1:9">
      <c r="A1447" t="s">
        <v>1806</v>
      </c>
      <c r="B1447" t="s">
        <v>1801</v>
      </c>
      <c r="C1447" t="s">
        <v>673</v>
      </c>
      <c r="D1447" s="1">
        <v>20.02</v>
      </c>
      <c r="E1447" s="2">
        <v>4.6</v>
      </c>
      <c r="F1447" s="2">
        <v>92.09</v>
      </c>
      <c r="G1447" t="s">
        <v>1802</v>
      </c>
      <c r="H1447" t="s">
        <v>14</v>
      </c>
      <c r="I1447" t="s">
        <v>14</v>
      </c>
    </row>
    <row r="1448" spans="1:9">
      <c r="A1448" t="s">
        <v>1807</v>
      </c>
      <c r="B1448" t="s">
        <v>1801</v>
      </c>
      <c r="C1448" t="s">
        <v>399</v>
      </c>
      <c r="D1448" s="1">
        <v>20.22</v>
      </c>
      <c r="E1448" s="2">
        <v>4.6</v>
      </c>
      <c r="F1448" s="2">
        <v>93.01</v>
      </c>
      <c r="G1448" t="s">
        <v>1802</v>
      </c>
      <c r="H1448" t="s">
        <v>14</v>
      </c>
      <c r="I1448" t="s">
        <v>14</v>
      </c>
    </row>
    <row r="1449" spans="1:9">
      <c r="A1449" t="s">
        <v>1808</v>
      </c>
      <c r="B1449" t="s">
        <v>1801</v>
      </c>
      <c r="C1449" t="s">
        <v>396</v>
      </c>
      <c r="D1449" s="1">
        <v>20.19</v>
      </c>
      <c r="E1449" s="2">
        <v>5.1</v>
      </c>
      <c r="F1449" s="2">
        <v>102.97</v>
      </c>
      <c r="G1449" t="s">
        <v>1802</v>
      </c>
      <c r="H1449" t="s">
        <v>14</v>
      </c>
      <c r="I1449" t="s">
        <v>14</v>
      </c>
    </row>
    <row r="1450" spans="1:9">
      <c r="A1450" t="s">
        <v>1809</v>
      </c>
      <c r="B1450" t="s">
        <v>1801</v>
      </c>
      <c r="C1450" t="s">
        <v>399</v>
      </c>
      <c r="D1450" s="1">
        <v>20.18</v>
      </c>
      <c r="E1450" s="2">
        <v>4.6</v>
      </c>
      <c r="F1450" s="2">
        <v>92.83</v>
      </c>
      <c r="G1450" t="s">
        <v>1802</v>
      </c>
      <c r="H1450" t="s">
        <v>14</v>
      </c>
      <c r="I1450" t="s">
        <v>14</v>
      </c>
    </row>
    <row r="1451" spans="1:9">
      <c r="A1451" t="s">
        <v>1810</v>
      </c>
      <c r="B1451" t="s">
        <v>1801</v>
      </c>
      <c r="C1451" t="s">
        <v>399</v>
      </c>
      <c r="D1451" s="1">
        <v>20.25</v>
      </c>
      <c r="E1451" s="2">
        <v>4.6</v>
      </c>
      <c r="F1451" s="2">
        <v>93.15</v>
      </c>
      <c r="G1451" t="s">
        <v>1802</v>
      </c>
      <c r="H1451" t="s">
        <v>14</v>
      </c>
      <c r="I1451" t="s">
        <v>14</v>
      </c>
    </row>
    <row r="1452" spans="1:9">
      <c r="A1452" t="s">
        <v>1811</v>
      </c>
      <c r="B1452" t="s">
        <v>1801</v>
      </c>
      <c r="C1452" t="s">
        <v>399</v>
      </c>
      <c r="D1452" s="1">
        <v>20.19</v>
      </c>
      <c r="E1452" s="2">
        <v>4.6</v>
      </c>
      <c r="F1452" s="2">
        <v>92.87</v>
      </c>
      <c r="G1452" t="s">
        <v>1802</v>
      </c>
      <c r="H1452" t="s">
        <v>14</v>
      </c>
      <c r="I1452" t="s">
        <v>14</v>
      </c>
    </row>
    <row r="1453" spans="1:9">
      <c r="A1453" t="s">
        <v>1812</v>
      </c>
      <c r="B1453" t="s">
        <v>1801</v>
      </c>
      <c r="C1453" t="s">
        <v>399</v>
      </c>
      <c r="D1453" s="1">
        <v>20.18</v>
      </c>
      <c r="E1453" s="2">
        <v>4.6</v>
      </c>
      <c r="F1453" s="2">
        <v>92.83</v>
      </c>
      <c r="G1453" t="s">
        <v>1802</v>
      </c>
      <c r="H1453" t="s">
        <v>14</v>
      </c>
      <c r="I1453" t="s">
        <v>14</v>
      </c>
    </row>
    <row r="1454" spans="1:9">
      <c r="A1454" t="s">
        <v>1813</v>
      </c>
      <c r="B1454" t="s">
        <v>1801</v>
      </c>
      <c r="C1454" t="s">
        <v>473</v>
      </c>
      <c r="D1454" s="1">
        <v>20.17</v>
      </c>
      <c r="E1454" s="2">
        <v>3.85</v>
      </c>
      <c r="F1454" s="2">
        <v>77.65</v>
      </c>
      <c r="G1454" t="s">
        <v>1802</v>
      </c>
      <c r="H1454" t="s">
        <v>14</v>
      </c>
      <c r="I1454" t="s">
        <v>14</v>
      </c>
    </row>
    <row r="1455" spans="1:9">
      <c r="A1455" t="s">
        <v>1814</v>
      </c>
      <c r="B1455" t="s">
        <v>1801</v>
      </c>
      <c r="C1455" t="s">
        <v>399</v>
      </c>
      <c r="D1455" s="1">
        <v>20.12</v>
      </c>
      <c r="E1455" s="2">
        <v>4.6</v>
      </c>
      <c r="F1455" s="2">
        <v>92.55</v>
      </c>
      <c r="G1455" t="s">
        <v>1802</v>
      </c>
      <c r="H1455" t="s">
        <v>14</v>
      </c>
      <c r="I1455" t="s">
        <v>14</v>
      </c>
    </row>
    <row r="1456" spans="1:9">
      <c r="A1456" t="s">
        <v>1815</v>
      </c>
      <c r="B1456" t="s">
        <v>1801</v>
      </c>
      <c r="C1456" t="s">
        <v>396</v>
      </c>
      <c r="D1456" s="1">
        <v>20.13</v>
      </c>
      <c r="E1456" s="2">
        <v>5.1</v>
      </c>
      <c r="F1456" s="2">
        <v>102.66</v>
      </c>
      <c r="G1456" t="s">
        <v>1802</v>
      </c>
      <c r="H1456" t="s">
        <v>14</v>
      </c>
      <c r="I1456" t="s">
        <v>14</v>
      </c>
    </row>
    <row r="1457" spans="1:9">
      <c r="A1457" t="s">
        <v>1816</v>
      </c>
      <c r="B1457" t="s">
        <v>1801</v>
      </c>
      <c r="C1457" t="s">
        <v>478</v>
      </c>
      <c r="D1457" s="1">
        <v>20.24</v>
      </c>
      <c r="E1457" s="2">
        <v>4.6</v>
      </c>
      <c r="F1457" s="2">
        <v>93.1</v>
      </c>
      <c r="G1457" t="s">
        <v>1802</v>
      </c>
      <c r="H1457" t="s">
        <v>14</v>
      </c>
      <c r="I1457" t="s">
        <v>14</v>
      </c>
    </row>
    <row r="1458" spans="1:9">
      <c r="A1458" t="s">
        <v>1817</v>
      </c>
      <c r="B1458" t="s">
        <v>1801</v>
      </c>
      <c r="C1458" t="s">
        <v>399</v>
      </c>
      <c r="D1458" s="1">
        <v>20.28</v>
      </c>
      <c r="E1458" s="2">
        <v>4.6</v>
      </c>
      <c r="F1458" s="2">
        <v>93.29</v>
      </c>
      <c r="G1458" t="s">
        <v>1802</v>
      </c>
      <c r="H1458" t="s">
        <v>14</v>
      </c>
      <c r="I1458" t="s">
        <v>14</v>
      </c>
    </row>
    <row r="1459" spans="1:9">
      <c r="A1459" t="s">
        <v>1818</v>
      </c>
      <c r="B1459" t="s">
        <v>1801</v>
      </c>
      <c r="C1459" t="s">
        <v>483</v>
      </c>
      <c r="D1459" s="1">
        <v>20.25</v>
      </c>
      <c r="E1459" s="2">
        <v>4.05</v>
      </c>
      <c r="F1459" s="2">
        <v>82.01</v>
      </c>
      <c r="G1459" t="s">
        <v>1802</v>
      </c>
      <c r="H1459" t="s">
        <v>14</v>
      </c>
      <c r="I1459" t="s">
        <v>14</v>
      </c>
    </row>
    <row r="1460" spans="1:9">
      <c r="A1460" t="s">
        <v>1819</v>
      </c>
      <c r="B1460" t="s">
        <v>1801</v>
      </c>
      <c r="C1460" t="s">
        <v>399</v>
      </c>
      <c r="D1460" s="1">
        <v>20.23</v>
      </c>
      <c r="E1460" s="2">
        <v>4.6</v>
      </c>
      <c r="F1460" s="2">
        <v>93.06</v>
      </c>
      <c r="G1460" t="s">
        <v>1802</v>
      </c>
      <c r="H1460" t="s">
        <v>14</v>
      </c>
      <c r="I1460" t="s">
        <v>14</v>
      </c>
    </row>
    <row r="1461" spans="1:9">
      <c r="A1461" t="s">
        <v>1820</v>
      </c>
      <c r="B1461" t="s">
        <v>1801</v>
      </c>
      <c r="C1461" t="s">
        <v>399</v>
      </c>
      <c r="D1461" s="1">
        <v>20.21</v>
      </c>
      <c r="E1461" s="2">
        <v>4.6</v>
      </c>
      <c r="F1461" s="2">
        <v>92.97</v>
      </c>
      <c r="G1461" t="s">
        <v>1802</v>
      </c>
      <c r="H1461" t="s">
        <v>14</v>
      </c>
      <c r="I1461" t="s">
        <v>14</v>
      </c>
    </row>
    <row r="1462" spans="1:9">
      <c r="A1462" t="s">
        <v>1821</v>
      </c>
      <c r="B1462" t="s">
        <v>1801</v>
      </c>
      <c r="C1462" t="s">
        <v>478</v>
      </c>
      <c r="D1462" s="1">
        <v>20.33</v>
      </c>
      <c r="E1462" s="2">
        <v>4.6</v>
      </c>
      <c r="F1462" s="2">
        <v>93.52</v>
      </c>
      <c r="G1462" t="s">
        <v>1802</v>
      </c>
      <c r="H1462" t="s">
        <v>14</v>
      </c>
      <c r="I1462" t="s">
        <v>14</v>
      </c>
    </row>
    <row r="1463" spans="1:9">
      <c r="A1463" t="s">
        <v>1822</v>
      </c>
      <c r="B1463" t="s">
        <v>1801</v>
      </c>
      <c r="C1463" t="s">
        <v>483</v>
      </c>
      <c r="D1463" s="1">
        <v>20.22</v>
      </c>
      <c r="E1463" s="2">
        <v>4.05</v>
      </c>
      <c r="F1463" s="2">
        <v>81.89</v>
      </c>
      <c r="G1463" t="s">
        <v>1802</v>
      </c>
      <c r="H1463" t="s">
        <v>14</v>
      </c>
      <c r="I1463" t="s">
        <v>14</v>
      </c>
    </row>
    <row r="1464" spans="1:9">
      <c r="A1464" t="s">
        <v>1823</v>
      </c>
      <c r="B1464" t="s">
        <v>1801</v>
      </c>
      <c r="C1464" t="s">
        <v>478</v>
      </c>
      <c r="D1464" s="1">
        <v>20.25</v>
      </c>
      <c r="E1464" s="2">
        <v>4.6</v>
      </c>
      <c r="F1464" s="2">
        <v>93.15</v>
      </c>
      <c r="G1464" t="s">
        <v>1802</v>
      </c>
      <c r="H1464" t="s">
        <v>14</v>
      </c>
      <c r="I1464" t="s">
        <v>14</v>
      </c>
    </row>
    <row r="1465" spans="1:9">
      <c r="A1465" t="s">
        <v>1824</v>
      </c>
      <c r="B1465" t="s">
        <v>1801</v>
      </c>
      <c r="C1465" t="s">
        <v>411</v>
      </c>
      <c r="D1465" s="1">
        <v>20.57</v>
      </c>
      <c r="E1465" s="2">
        <v>4.2</v>
      </c>
      <c r="F1465" s="2">
        <v>86.39</v>
      </c>
      <c r="G1465" t="s">
        <v>1802</v>
      </c>
      <c r="H1465" t="s">
        <v>14</v>
      </c>
      <c r="I1465" t="s">
        <v>14</v>
      </c>
    </row>
    <row r="1466" spans="1:9">
      <c r="A1466" t="s">
        <v>1825</v>
      </c>
      <c r="B1466" t="s">
        <v>1801</v>
      </c>
      <c r="C1466" t="s">
        <v>534</v>
      </c>
      <c r="D1466" s="1">
        <v>20.68</v>
      </c>
      <c r="E1466" s="2">
        <v>4.8</v>
      </c>
      <c r="F1466" s="2">
        <v>99.26</v>
      </c>
      <c r="G1466" t="s">
        <v>1802</v>
      </c>
      <c r="H1466" t="s">
        <v>14</v>
      </c>
      <c r="I1466" t="s">
        <v>14</v>
      </c>
    </row>
    <row r="1467" spans="1:9">
      <c r="A1467" t="s">
        <v>1826</v>
      </c>
      <c r="B1467" t="s">
        <v>1801</v>
      </c>
      <c r="C1467" t="s">
        <v>411</v>
      </c>
      <c r="D1467" s="1">
        <v>20.53</v>
      </c>
      <c r="E1467" s="2">
        <v>4.2</v>
      </c>
      <c r="F1467" s="2">
        <v>86.23</v>
      </c>
      <c r="G1467" t="s">
        <v>1802</v>
      </c>
      <c r="H1467" t="s">
        <v>14</v>
      </c>
      <c r="I1467" t="s">
        <v>14</v>
      </c>
    </row>
    <row r="1468" spans="1:9">
      <c r="A1468" t="s">
        <v>1827</v>
      </c>
      <c r="B1468" t="s">
        <v>1801</v>
      </c>
      <c r="C1468" t="s">
        <v>423</v>
      </c>
      <c r="D1468" s="1">
        <v>20.71</v>
      </c>
      <c r="E1468" s="2">
        <v>3</v>
      </c>
      <c r="F1468" s="2">
        <v>62.13</v>
      </c>
      <c r="G1468" t="s">
        <v>1802</v>
      </c>
      <c r="H1468" t="s">
        <v>14</v>
      </c>
      <c r="I1468" t="s">
        <v>14</v>
      </c>
    </row>
    <row r="1469" spans="1:9">
      <c r="A1469" t="s">
        <v>1828</v>
      </c>
      <c r="B1469" t="s">
        <v>1801</v>
      </c>
      <c r="C1469" t="s">
        <v>415</v>
      </c>
      <c r="D1469" s="1">
        <v>20.66</v>
      </c>
      <c r="E1469" s="2">
        <v>3.85</v>
      </c>
      <c r="F1469" s="2">
        <v>79.54</v>
      </c>
      <c r="G1469" t="s">
        <v>1802</v>
      </c>
      <c r="H1469" t="s">
        <v>14</v>
      </c>
      <c r="I1469" t="s">
        <v>14</v>
      </c>
    </row>
    <row r="1470" spans="1:9">
      <c r="A1470" t="s">
        <v>1829</v>
      </c>
      <c r="B1470" t="s">
        <v>1801</v>
      </c>
      <c r="C1470" t="s">
        <v>411</v>
      </c>
      <c r="D1470" s="1">
        <v>20.67</v>
      </c>
      <c r="E1470" s="2">
        <v>4.2</v>
      </c>
      <c r="F1470" s="2">
        <v>86.81</v>
      </c>
      <c r="G1470" t="s">
        <v>1802</v>
      </c>
      <c r="H1470" t="s">
        <v>14</v>
      </c>
      <c r="I1470" t="s">
        <v>14</v>
      </c>
    </row>
    <row r="1471" spans="1:9">
      <c r="A1471" t="s">
        <v>1830</v>
      </c>
      <c r="B1471" t="s">
        <v>1801</v>
      </c>
      <c r="C1471" t="s">
        <v>1831</v>
      </c>
      <c r="D1471" s="1">
        <v>20.67</v>
      </c>
      <c r="E1471" s="2">
        <v>3.75</v>
      </c>
      <c r="F1471" s="2">
        <v>77.51</v>
      </c>
      <c r="G1471" t="s">
        <v>1802</v>
      </c>
      <c r="H1471" t="s">
        <v>14</v>
      </c>
      <c r="I1471" t="s">
        <v>14</v>
      </c>
    </row>
    <row r="1472" spans="1:9">
      <c r="A1472" t="s">
        <v>1832</v>
      </c>
      <c r="B1472" t="s">
        <v>1801</v>
      </c>
      <c r="C1472" t="s">
        <v>411</v>
      </c>
      <c r="D1472" s="1">
        <v>20.72</v>
      </c>
      <c r="E1472" s="2">
        <v>4.2</v>
      </c>
      <c r="F1472" s="2">
        <v>87.02</v>
      </c>
      <c r="G1472" t="s">
        <v>1802</v>
      </c>
      <c r="H1472" t="s">
        <v>14</v>
      </c>
      <c r="I1472" t="s">
        <v>14</v>
      </c>
    </row>
    <row r="1473" spans="1:9">
      <c r="A1473" t="s">
        <v>1833</v>
      </c>
      <c r="B1473" t="s">
        <v>1834</v>
      </c>
      <c r="C1473" t="s">
        <v>262</v>
      </c>
      <c r="D1473" s="1">
        <v>18.93</v>
      </c>
      <c r="E1473" s="2">
        <v>6.05</v>
      </c>
      <c r="F1473" s="2">
        <v>114.53</v>
      </c>
      <c r="G1473" t="s">
        <v>1835</v>
      </c>
      <c r="H1473" t="s">
        <v>14</v>
      </c>
      <c r="I1473" t="s">
        <v>14</v>
      </c>
    </row>
    <row r="1474" spans="1:9">
      <c r="A1474" t="s">
        <v>1836</v>
      </c>
      <c r="B1474" t="s">
        <v>1834</v>
      </c>
      <c r="C1474" t="s">
        <v>1274</v>
      </c>
      <c r="D1474" s="1">
        <v>18.96</v>
      </c>
      <c r="E1474" s="2">
        <v>4.6</v>
      </c>
      <c r="F1474" s="2">
        <v>87.22</v>
      </c>
      <c r="G1474" t="s">
        <v>1835</v>
      </c>
      <c r="H1474" t="s">
        <v>14</v>
      </c>
      <c r="I1474" t="s">
        <v>14</v>
      </c>
    </row>
    <row r="1475" spans="1:9">
      <c r="A1475" t="s">
        <v>1837</v>
      </c>
      <c r="B1475" t="s">
        <v>1834</v>
      </c>
      <c r="C1475" t="s">
        <v>150</v>
      </c>
      <c r="D1475" s="1">
        <v>18.97</v>
      </c>
      <c r="E1475" s="2">
        <v>4.2</v>
      </c>
      <c r="F1475" s="2">
        <v>79.67</v>
      </c>
      <c r="G1475" t="s">
        <v>1835</v>
      </c>
      <c r="H1475" t="s">
        <v>14</v>
      </c>
      <c r="I1475" t="s">
        <v>14</v>
      </c>
    </row>
    <row r="1476" spans="1:9">
      <c r="A1476" t="s">
        <v>1838</v>
      </c>
      <c r="B1476" t="s">
        <v>1834</v>
      </c>
      <c r="C1476" t="s">
        <v>244</v>
      </c>
      <c r="D1476" s="1">
        <v>19.01</v>
      </c>
      <c r="E1476" s="2">
        <v>4.05</v>
      </c>
      <c r="F1476" s="2">
        <v>76.99</v>
      </c>
      <c r="G1476" t="s">
        <v>1835</v>
      </c>
      <c r="H1476" t="s">
        <v>14</v>
      </c>
      <c r="I1476" t="s">
        <v>14</v>
      </c>
    </row>
    <row r="1477" spans="1:9">
      <c r="A1477" t="s">
        <v>1839</v>
      </c>
      <c r="B1477" t="s">
        <v>1834</v>
      </c>
      <c r="C1477" t="s">
        <v>150</v>
      </c>
      <c r="D1477" s="1">
        <v>18.93</v>
      </c>
      <c r="E1477" s="2">
        <v>4.2</v>
      </c>
      <c r="F1477" s="2">
        <v>79.51</v>
      </c>
      <c r="G1477" t="s">
        <v>1835</v>
      </c>
      <c r="H1477" t="s">
        <v>14</v>
      </c>
      <c r="I1477" t="s">
        <v>14</v>
      </c>
    </row>
    <row r="1478" spans="1:9">
      <c r="A1478" t="s">
        <v>1840</v>
      </c>
      <c r="B1478" t="s">
        <v>1834</v>
      </c>
      <c r="C1478" t="s">
        <v>242</v>
      </c>
      <c r="D1478" s="1">
        <v>18.93</v>
      </c>
      <c r="E1478" s="2">
        <v>5.1</v>
      </c>
      <c r="F1478" s="2">
        <v>96.54</v>
      </c>
      <c r="G1478" t="s">
        <v>1835</v>
      </c>
      <c r="H1478" t="s">
        <v>14</v>
      </c>
      <c r="I1478" t="s">
        <v>14</v>
      </c>
    </row>
    <row r="1479" spans="1:9">
      <c r="A1479" t="s">
        <v>1841</v>
      </c>
      <c r="B1479" t="s">
        <v>1834</v>
      </c>
      <c r="C1479" t="s">
        <v>145</v>
      </c>
      <c r="D1479" s="1">
        <v>18.94</v>
      </c>
      <c r="E1479" s="2">
        <v>4.2</v>
      </c>
      <c r="F1479" s="2">
        <v>79.55</v>
      </c>
      <c r="G1479" t="s">
        <v>1835</v>
      </c>
      <c r="H1479" t="s">
        <v>14</v>
      </c>
      <c r="I1479" t="s">
        <v>14</v>
      </c>
    </row>
    <row r="1480" spans="1:9">
      <c r="A1480" t="s">
        <v>1842</v>
      </c>
      <c r="B1480" t="s">
        <v>1834</v>
      </c>
      <c r="C1480" t="s">
        <v>244</v>
      </c>
      <c r="D1480" s="1">
        <v>18.91</v>
      </c>
      <c r="E1480" s="2">
        <v>4.05</v>
      </c>
      <c r="F1480" s="2">
        <v>76.59</v>
      </c>
      <c r="G1480" t="s">
        <v>1835</v>
      </c>
      <c r="H1480" t="s">
        <v>14</v>
      </c>
      <c r="I1480" t="s">
        <v>14</v>
      </c>
    </row>
    <row r="1481" spans="1:9">
      <c r="A1481" t="s">
        <v>1843</v>
      </c>
      <c r="B1481" t="s">
        <v>1834</v>
      </c>
      <c r="C1481" t="s">
        <v>150</v>
      </c>
      <c r="D1481" s="1">
        <v>18.99</v>
      </c>
      <c r="E1481" s="2">
        <v>4.2</v>
      </c>
      <c r="F1481" s="2">
        <v>79.76</v>
      </c>
      <c r="G1481" t="s">
        <v>1835</v>
      </c>
      <c r="H1481" t="s">
        <v>14</v>
      </c>
      <c r="I1481" t="s">
        <v>14</v>
      </c>
    </row>
    <row r="1482" spans="1:9">
      <c r="A1482" t="s">
        <v>1844</v>
      </c>
      <c r="B1482" t="s">
        <v>1834</v>
      </c>
      <c r="C1482" t="s">
        <v>150</v>
      </c>
      <c r="D1482" s="1">
        <v>18.86</v>
      </c>
      <c r="E1482" s="2">
        <v>4.2</v>
      </c>
      <c r="F1482" s="2">
        <v>79.21</v>
      </c>
      <c r="G1482" t="s">
        <v>1835</v>
      </c>
      <c r="H1482" t="s">
        <v>14</v>
      </c>
      <c r="I1482" t="s">
        <v>14</v>
      </c>
    </row>
    <row r="1483" spans="1:9">
      <c r="A1483" t="s">
        <v>1845</v>
      </c>
      <c r="B1483" t="s">
        <v>1834</v>
      </c>
      <c r="C1483" t="s">
        <v>253</v>
      </c>
      <c r="D1483" s="1">
        <v>18.94</v>
      </c>
      <c r="E1483" s="2">
        <v>4.2</v>
      </c>
      <c r="F1483" s="2">
        <v>79.55</v>
      </c>
      <c r="G1483" t="s">
        <v>1835</v>
      </c>
      <c r="H1483" t="s">
        <v>14</v>
      </c>
      <c r="I1483" t="s">
        <v>14</v>
      </c>
    </row>
    <row r="1484" spans="1:9">
      <c r="A1484" t="s">
        <v>1846</v>
      </c>
      <c r="B1484" t="s">
        <v>1834</v>
      </c>
      <c r="C1484" t="s">
        <v>150</v>
      </c>
      <c r="D1484" s="1">
        <v>18.86</v>
      </c>
      <c r="E1484" s="2">
        <v>4.2</v>
      </c>
      <c r="F1484" s="2">
        <v>79.21</v>
      </c>
      <c r="G1484" t="s">
        <v>1835</v>
      </c>
      <c r="H1484" t="s">
        <v>14</v>
      </c>
      <c r="I1484" t="s">
        <v>14</v>
      </c>
    </row>
    <row r="1485" spans="1:9">
      <c r="A1485" t="s">
        <v>1847</v>
      </c>
      <c r="B1485" t="s">
        <v>1834</v>
      </c>
      <c r="C1485" t="s">
        <v>145</v>
      </c>
      <c r="D1485" s="1">
        <v>19</v>
      </c>
      <c r="E1485" s="2">
        <v>4.2</v>
      </c>
      <c r="F1485" s="2">
        <v>79.8</v>
      </c>
      <c r="G1485" t="s">
        <v>1835</v>
      </c>
      <c r="H1485" t="s">
        <v>14</v>
      </c>
      <c r="I1485" t="s">
        <v>14</v>
      </c>
    </row>
    <row r="1486" spans="1:9">
      <c r="A1486" t="s">
        <v>1848</v>
      </c>
      <c r="B1486" t="s">
        <v>1834</v>
      </c>
      <c r="C1486" t="s">
        <v>139</v>
      </c>
      <c r="D1486" s="1">
        <v>18.91</v>
      </c>
      <c r="E1486" s="2">
        <v>5.1</v>
      </c>
      <c r="F1486" s="2">
        <v>96.44</v>
      </c>
      <c r="G1486" t="s">
        <v>1835</v>
      </c>
      <c r="H1486" t="s">
        <v>14</v>
      </c>
      <c r="I1486" t="s">
        <v>14</v>
      </c>
    </row>
    <row r="1487" spans="1:9">
      <c r="A1487" t="s">
        <v>1849</v>
      </c>
      <c r="B1487" t="s">
        <v>1834</v>
      </c>
      <c r="C1487" t="s">
        <v>139</v>
      </c>
      <c r="D1487" s="1">
        <v>19.01</v>
      </c>
      <c r="E1487" s="2">
        <v>5.1</v>
      </c>
      <c r="F1487" s="2">
        <v>96.95</v>
      </c>
      <c r="G1487" t="s">
        <v>1835</v>
      </c>
      <c r="H1487" t="s">
        <v>14</v>
      </c>
      <c r="I1487" t="s">
        <v>14</v>
      </c>
    </row>
    <row r="1488" spans="1:9">
      <c r="A1488" t="s">
        <v>1850</v>
      </c>
      <c r="B1488" t="s">
        <v>1834</v>
      </c>
      <c r="C1488" t="s">
        <v>145</v>
      </c>
      <c r="D1488" s="1">
        <v>18.85</v>
      </c>
      <c r="E1488" s="2">
        <v>4.2</v>
      </c>
      <c r="F1488" s="2">
        <v>79.17</v>
      </c>
      <c r="G1488" t="s">
        <v>1835</v>
      </c>
      <c r="H1488" t="s">
        <v>14</v>
      </c>
      <c r="I1488" t="s">
        <v>14</v>
      </c>
    </row>
    <row r="1489" spans="1:9">
      <c r="A1489" t="s">
        <v>1851</v>
      </c>
      <c r="B1489" t="s">
        <v>1834</v>
      </c>
      <c r="C1489" t="s">
        <v>145</v>
      </c>
      <c r="D1489" s="1">
        <v>18.93</v>
      </c>
      <c r="E1489" s="2">
        <v>4.2</v>
      </c>
      <c r="F1489" s="2">
        <v>79.51</v>
      </c>
      <c r="G1489" t="s">
        <v>1835</v>
      </c>
      <c r="H1489" t="s">
        <v>14</v>
      </c>
      <c r="I1489" t="s">
        <v>14</v>
      </c>
    </row>
    <row r="1490" spans="1:9">
      <c r="A1490" t="s">
        <v>1852</v>
      </c>
      <c r="B1490" t="s">
        <v>1834</v>
      </c>
      <c r="C1490" t="s">
        <v>157</v>
      </c>
      <c r="D1490" s="1">
        <v>19.01</v>
      </c>
      <c r="E1490" s="2">
        <v>5.1</v>
      </c>
      <c r="F1490" s="2">
        <v>96.95</v>
      </c>
      <c r="G1490" t="s">
        <v>1835</v>
      </c>
      <c r="H1490" t="s">
        <v>14</v>
      </c>
      <c r="I1490" t="s">
        <v>14</v>
      </c>
    </row>
    <row r="1491" spans="1:9">
      <c r="A1491" t="s">
        <v>1853</v>
      </c>
      <c r="B1491" t="s">
        <v>1834</v>
      </c>
      <c r="C1491" t="s">
        <v>1854</v>
      </c>
      <c r="D1491" s="1">
        <v>18.92</v>
      </c>
      <c r="E1491" s="2">
        <v>5.85</v>
      </c>
      <c r="F1491" s="2">
        <v>110.68</v>
      </c>
      <c r="G1491" t="s">
        <v>1835</v>
      </c>
      <c r="H1491" t="s">
        <v>14</v>
      </c>
      <c r="I1491" t="s">
        <v>14</v>
      </c>
    </row>
    <row r="1492" spans="1:9">
      <c r="A1492" t="s">
        <v>1855</v>
      </c>
      <c r="B1492" t="s">
        <v>1834</v>
      </c>
      <c r="C1492" t="s">
        <v>145</v>
      </c>
      <c r="D1492" s="1">
        <v>18.9</v>
      </c>
      <c r="E1492" s="2">
        <v>4.2</v>
      </c>
      <c r="F1492" s="2">
        <v>79.38</v>
      </c>
      <c r="G1492" t="s">
        <v>1835</v>
      </c>
      <c r="H1492" t="s">
        <v>14</v>
      </c>
      <c r="I1492" t="s">
        <v>14</v>
      </c>
    </row>
    <row r="1493" spans="1:9">
      <c r="A1493" t="s">
        <v>1856</v>
      </c>
      <c r="B1493" t="s">
        <v>1834</v>
      </c>
      <c r="C1493" t="s">
        <v>145</v>
      </c>
      <c r="D1493" s="1">
        <v>18.86</v>
      </c>
      <c r="E1493" s="2">
        <v>4.2</v>
      </c>
      <c r="F1493" s="2">
        <v>79.21</v>
      </c>
      <c r="G1493" t="s">
        <v>1835</v>
      </c>
      <c r="H1493" t="s">
        <v>14</v>
      </c>
      <c r="I1493" t="s">
        <v>14</v>
      </c>
    </row>
    <row r="1494" spans="1:9">
      <c r="A1494" t="s">
        <v>1857</v>
      </c>
      <c r="B1494" t="s">
        <v>1834</v>
      </c>
      <c r="C1494" t="s">
        <v>1543</v>
      </c>
      <c r="D1494" s="1">
        <v>19</v>
      </c>
      <c r="E1494" s="2">
        <v>10.4</v>
      </c>
      <c r="F1494" s="2">
        <v>197.6</v>
      </c>
      <c r="G1494" t="s">
        <v>1835</v>
      </c>
      <c r="H1494" t="s">
        <v>14</v>
      </c>
      <c r="I1494" t="s">
        <v>14</v>
      </c>
    </row>
    <row r="1495" spans="1:9">
      <c r="A1495" t="s">
        <v>1858</v>
      </c>
      <c r="B1495" t="s">
        <v>1834</v>
      </c>
      <c r="C1495" t="s">
        <v>260</v>
      </c>
      <c r="D1495" s="1">
        <v>18.81</v>
      </c>
      <c r="E1495" s="2">
        <v>6.6</v>
      </c>
      <c r="F1495" s="2">
        <v>124.15</v>
      </c>
      <c r="G1495" t="s">
        <v>1835</v>
      </c>
      <c r="H1495" t="s">
        <v>14</v>
      </c>
      <c r="I1495" t="s">
        <v>14</v>
      </c>
    </row>
    <row r="1496" spans="1:9">
      <c r="A1496" t="s">
        <v>1859</v>
      </c>
      <c r="B1496" t="s">
        <v>1834</v>
      </c>
      <c r="C1496" t="s">
        <v>260</v>
      </c>
      <c r="D1496" s="1">
        <v>18.99</v>
      </c>
      <c r="E1496" s="2">
        <v>6.6</v>
      </c>
      <c r="F1496" s="2">
        <v>125.33</v>
      </c>
      <c r="G1496" t="s">
        <v>1835</v>
      </c>
      <c r="H1496" t="s">
        <v>14</v>
      </c>
      <c r="I1496" t="s">
        <v>14</v>
      </c>
    </row>
    <row r="1497" spans="1:9">
      <c r="A1497" t="s">
        <v>1860</v>
      </c>
      <c r="B1497" t="s">
        <v>1834</v>
      </c>
      <c r="C1497" t="s">
        <v>270</v>
      </c>
      <c r="D1497" s="1">
        <v>19.01</v>
      </c>
      <c r="E1497" s="2">
        <v>9.2</v>
      </c>
      <c r="F1497" s="2">
        <v>174.89</v>
      </c>
      <c r="G1497" t="s">
        <v>1835</v>
      </c>
      <c r="H1497" t="s">
        <v>14</v>
      </c>
      <c r="I1497" t="s">
        <v>14</v>
      </c>
    </row>
    <row r="1498" spans="1:9">
      <c r="A1498" t="s">
        <v>1861</v>
      </c>
      <c r="B1498" t="s">
        <v>1834</v>
      </c>
      <c r="C1498" t="s">
        <v>139</v>
      </c>
      <c r="D1498" s="1">
        <v>19.01</v>
      </c>
      <c r="E1498" s="2">
        <v>5.1</v>
      </c>
      <c r="F1498" s="2">
        <v>96.95</v>
      </c>
      <c r="G1498" t="s">
        <v>1835</v>
      </c>
      <c r="H1498" t="s">
        <v>14</v>
      </c>
      <c r="I1498" t="s">
        <v>14</v>
      </c>
    </row>
    <row r="1499" spans="1:9">
      <c r="A1499" t="s">
        <v>1862</v>
      </c>
      <c r="B1499" t="s">
        <v>1834</v>
      </c>
      <c r="C1499" t="s">
        <v>1543</v>
      </c>
      <c r="D1499" s="1">
        <v>18.79</v>
      </c>
      <c r="E1499" s="2">
        <v>10.4</v>
      </c>
      <c r="F1499" s="2">
        <v>195.42</v>
      </c>
      <c r="G1499" t="s">
        <v>1835</v>
      </c>
      <c r="H1499" t="s">
        <v>14</v>
      </c>
      <c r="I1499" t="s">
        <v>14</v>
      </c>
    </row>
    <row r="1500" spans="1:9">
      <c r="A1500" t="s">
        <v>1863</v>
      </c>
      <c r="B1500" t="s">
        <v>1834</v>
      </c>
      <c r="C1500" t="s">
        <v>1543</v>
      </c>
      <c r="D1500" s="1">
        <v>18.83</v>
      </c>
      <c r="E1500" s="2">
        <v>10.4</v>
      </c>
      <c r="F1500" s="2">
        <v>195.83</v>
      </c>
      <c r="G1500" t="s">
        <v>1835</v>
      </c>
      <c r="H1500" t="s">
        <v>14</v>
      </c>
      <c r="I1500" t="s">
        <v>14</v>
      </c>
    </row>
    <row r="1501" spans="1:9">
      <c r="A1501" t="s">
        <v>1864</v>
      </c>
      <c r="B1501" t="s">
        <v>1834</v>
      </c>
      <c r="C1501" t="s">
        <v>145</v>
      </c>
      <c r="D1501" s="1">
        <v>18.89</v>
      </c>
      <c r="E1501" s="2">
        <v>4.2</v>
      </c>
      <c r="F1501" s="2">
        <v>79.34</v>
      </c>
      <c r="G1501" t="s">
        <v>1835</v>
      </c>
      <c r="H1501" t="s">
        <v>14</v>
      </c>
      <c r="I1501" t="s">
        <v>14</v>
      </c>
    </row>
    <row r="1502" spans="1:9">
      <c r="A1502" t="s">
        <v>1865</v>
      </c>
      <c r="B1502" t="s">
        <v>1834</v>
      </c>
      <c r="C1502" t="s">
        <v>270</v>
      </c>
      <c r="D1502" s="1">
        <v>19.01</v>
      </c>
      <c r="E1502" s="2">
        <v>9.2</v>
      </c>
      <c r="F1502" s="2">
        <v>174.89</v>
      </c>
      <c r="G1502" t="s">
        <v>1835</v>
      </c>
      <c r="H1502" t="s">
        <v>14</v>
      </c>
      <c r="I1502" t="s">
        <v>14</v>
      </c>
    </row>
    <row r="1503" spans="1:9">
      <c r="A1503" t="s">
        <v>1866</v>
      </c>
      <c r="B1503" t="s">
        <v>1834</v>
      </c>
      <c r="C1503" t="s">
        <v>262</v>
      </c>
      <c r="D1503" s="1">
        <v>18.77</v>
      </c>
      <c r="E1503" s="2">
        <v>6.05</v>
      </c>
      <c r="F1503" s="2">
        <v>113.56</v>
      </c>
      <c r="G1503" t="s">
        <v>1835</v>
      </c>
      <c r="H1503" t="s">
        <v>14</v>
      </c>
      <c r="I1503" t="s">
        <v>14</v>
      </c>
    </row>
    <row r="1504" spans="1:9">
      <c r="A1504" t="s">
        <v>1867</v>
      </c>
      <c r="B1504" t="s">
        <v>1834</v>
      </c>
      <c r="C1504" t="s">
        <v>139</v>
      </c>
      <c r="D1504" s="1">
        <v>18.8</v>
      </c>
      <c r="E1504" s="2">
        <v>5.1</v>
      </c>
      <c r="F1504" s="2">
        <v>95.88</v>
      </c>
      <c r="G1504" t="s">
        <v>1835</v>
      </c>
      <c r="H1504" t="s">
        <v>14</v>
      </c>
      <c r="I1504" t="s">
        <v>14</v>
      </c>
    </row>
    <row r="1505" spans="1:9">
      <c r="A1505" t="s">
        <v>1868</v>
      </c>
      <c r="B1505" t="s">
        <v>1834</v>
      </c>
      <c r="C1505" t="s">
        <v>150</v>
      </c>
      <c r="D1505" s="1">
        <v>18.94</v>
      </c>
      <c r="E1505" s="2">
        <v>4.2</v>
      </c>
      <c r="F1505" s="2">
        <v>79.55</v>
      </c>
      <c r="G1505" t="s">
        <v>1835</v>
      </c>
      <c r="H1505" t="s">
        <v>14</v>
      </c>
      <c r="I1505" t="s">
        <v>14</v>
      </c>
    </row>
    <row r="1506" spans="1:9">
      <c r="A1506" t="s">
        <v>1869</v>
      </c>
      <c r="B1506" t="s">
        <v>1834</v>
      </c>
      <c r="C1506" t="s">
        <v>145</v>
      </c>
      <c r="D1506" s="1">
        <v>18.84</v>
      </c>
      <c r="E1506" s="2">
        <v>4.2</v>
      </c>
      <c r="F1506" s="2">
        <v>79.13</v>
      </c>
      <c r="G1506" t="s">
        <v>1835</v>
      </c>
      <c r="H1506" t="s">
        <v>14</v>
      </c>
      <c r="I1506" t="s">
        <v>14</v>
      </c>
    </row>
    <row r="1507" spans="1:9">
      <c r="A1507" t="s">
        <v>1870</v>
      </c>
      <c r="B1507" t="s">
        <v>1834</v>
      </c>
      <c r="C1507" t="s">
        <v>145</v>
      </c>
      <c r="D1507" s="1">
        <v>18.81</v>
      </c>
      <c r="E1507" s="2">
        <v>4.2</v>
      </c>
      <c r="F1507" s="2">
        <v>79</v>
      </c>
      <c r="G1507" t="s">
        <v>1835</v>
      </c>
      <c r="H1507" t="s">
        <v>14</v>
      </c>
      <c r="I1507" t="s">
        <v>14</v>
      </c>
    </row>
    <row r="1508" spans="1:9">
      <c r="A1508" t="s">
        <v>1871</v>
      </c>
      <c r="B1508" t="s">
        <v>1834</v>
      </c>
      <c r="C1508" t="s">
        <v>139</v>
      </c>
      <c r="D1508" s="1">
        <v>19</v>
      </c>
      <c r="E1508" s="2">
        <v>5.1</v>
      </c>
      <c r="F1508" s="2">
        <v>96.9</v>
      </c>
      <c r="G1508" t="s">
        <v>1835</v>
      </c>
      <c r="H1508" t="s">
        <v>14</v>
      </c>
      <c r="I1508" t="s">
        <v>14</v>
      </c>
    </row>
    <row r="1509" spans="1:9">
      <c r="A1509" t="s">
        <v>1872</v>
      </c>
      <c r="B1509" t="s">
        <v>1834</v>
      </c>
      <c r="C1509" t="s">
        <v>270</v>
      </c>
      <c r="D1509" s="1">
        <v>18.82</v>
      </c>
      <c r="E1509" s="2">
        <v>9.2</v>
      </c>
      <c r="F1509" s="2">
        <v>173.14</v>
      </c>
      <c r="G1509" t="s">
        <v>1835</v>
      </c>
      <c r="H1509" t="s">
        <v>14</v>
      </c>
      <c r="I1509" t="s">
        <v>14</v>
      </c>
    </row>
    <row r="1510" spans="1:9">
      <c r="A1510" t="s">
        <v>1873</v>
      </c>
      <c r="B1510" t="s">
        <v>1834</v>
      </c>
      <c r="C1510" t="s">
        <v>139</v>
      </c>
      <c r="D1510" s="1">
        <v>18.92</v>
      </c>
      <c r="E1510" s="2">
        <v>5.1</v>
      </c>
      <c r="F1510" s="2">
        <v>96.49</v>
      </c>
      <c r="G1510" t="s">
        <v>1835</v>
      </c>
      <c r="H1510" t="s">
        <v>14</v>
      </c>
      <c r="I1510" t="s">
        <v>14</v>
      </c>
    </row>
    <row r="1511" spans="1:9">
      <c r="A1511" t="s">
        <v>1874</v>
      </c>
      <c r="B1511" t="s">
        <v>1875</v>
      </c>
      <c r="C1511" t="s">
        <v>139</v>
      </c>
      <c r="D1511" s="1">
        <v>18.08</v>
      </c>
      <c r="E1511" s="2">
        <v>5.1</v>
      </c>
      <c r="F1511" s="2">
        <v>92.21</v>
      </c>
      <c r="G1511" t="s">
        <v>1876</v>
      </c>
      <c r="H1511" t="s">
        <v>14</v>
      </c>
      <c r="I1511" t="s">
        <v>14</v>
      </c>
    </row>
    <row r="1512" spans="1:9">
      <c r="A1512" t="s">
        <v>1877</v>
      </c>
      <c r="B1512" t="s">
        <v>1875</v>
      </c>
      <c r="C1512" t="s">
        <v>262</v>
      </c>
      <c r="D1512" s="1">
        <v>18</v>
      </c>
      <c r="E1512" s="2">
        <v>6.05</v>
      </c>
      <c r="F1512" s="2">
        <v>108.9</v>
      </c>
      <c r="G1512" t="s">
        <v>1876</v>
      </c>
      <c r="H1512" t="s">
        <v>14</v>
      </c>
      <c r="I1512" t="s">
        <v>14</v>
      </c>
    </row>
    <row r="1513" spans="1:9">
      <c r="A1513" t="s">
        <v>1878</v>
      </c>
      <c r="B1513" t="s">
        <v>1875</v>
      </c>
      <c r="C1513" t="s">
        <v>150</v>
      </c>
      <c r="D1513" s="1">
        <v>18.11</v>
      </c>
      <c r="E1513" s="2">
        <v>4.2</v>
      </c>
      <c r="F1513" s="2">
        <v>76.06</v>
      </c>
      <c r="G1513" t="s">
        <v>1876</v>
      </c>
      <c r="H1513" t="s">
        <v>14</v>
      </c>
      <c r="I1513" t="s">
        <v>14</v>
      </c>
    </row>
    <row r="1514" spans="1:9">
      <c r="A1514" t="s">
        <v>1879</v>
      </c>
      <c r="B1514" t="s">
        <v>1875</v>
      </c>
      <c r="C1514" t="s">
        <v>239</v>
      </c>
      <c r="D1514" s="1">
        <v>18.1</v>
      </c>
      <c r="E1514" s="2">
        <v>5.35</v>
      </c>
      <c r="F1514" s="2">
        <v>96.84</v>
      </c>
      <c r="G1514" t="s">
        <v>1876</v>
      </c>
      <c r="H1514" t="s">
        <v>14</v>
      </c>
      <c r="I1514" t="s">
        <v>14</v>
      </c>
    </row>
    <row r="1515" spans="1:9">
      <c r="A1515" t="s">
        <v>1880</v>
      </c>
      <c r="B1515" t="s">
        <v>1875</v>
      </c>
      <c r="C1515" t="s">
        <v>150</v>
      </c>
      <c r="D1515" s="1">
        <v>18.04</v>
      </c>
      <c r="E1515" s="2">
        <v>4.2</v>
      </c>
      <c r="F1515" s="2">
        <v>75.77</v>
      </c>
      <c r="G1515" t="s">
        <v>1876</v>
      </c>
      <c r="H1515" t="s">
        <v>14</v>
      </c>
      <c r="I1515" t="s">
        <v>14</v>
      </c>
    </row>
    <row r="1516" spans="1:9">
      <c r="A1516" t="s">
        <v>1881</v>
      </c>
      <c r="B1516" t="s">
        <v>1875</v>
      </c>
      <c r="C1516" t="s">
        <v>139</v>
      </c>
      <c r="D1516" s="1">
        <v>18.02</v>
      </c>
      <c r="E1516" s="2">
        <v>5.1</v>
      </c>
      <c r="F1516" s="2">
        <v>91.9</v>
      </c>
      <c r="G1516" t="s">
        <v>1876</v>
      </c>
      <c r="H1516" t="s">
        <v>14</v>
      </c>
      <c r="I1516" t="s">
        <v>14</v>
      </c>
    </row>
    <row r="1517" spans="1:9">
      <c r="A1517" t="s">
        <v>1882</v>
      </c>
      <c r="B1517" t="s">
        <v>1875</v>
      </c>
      <c r="C1517" t="s">
        <v>145</v>
      </c>
      <c r="D1517" s="1">
        <v>17.98</v>
      </c>
      <c r="E1517" s="2">
        <v>4.2</v>
      </c>
      <c r="F1517" s="2">
        <v>75.52</v>
      </c>
      <c r="G1517" t="s">
        <v>1876</v>
      </c>
      <c r="H1517" t="s">
        <v>14</v>
      </c>
      <c r="I1517" t="s">
        <v>14</v>
      </c>
    </row>
    <row r="1518" spans="1:9">
      <c r="A1518" t="s">
        <v>1883</v>
      </c>
      <c r="B1518" t="s">
        <v>1875</v>
      </c>
      <c r="C1518" t="s">
        <v>139</v>
      </c>
      <c r="D1518" s="1">
        <v>18.08</v>
      </c>
      <c r="E1518" s="2">
        <v>5.1</v>
      </c>
      <c r="F1518" s="2">
        <v>92.21</v>
      </c>
      <c r="G1518" t="s">
        <v>1876</v>
      </c>
      <c r="H1518" t="s">
        <v>14</v>
      </c>
      <c r="I1518" t="s">
        <v>14</v>
      </c>
    </row>
    <row r="1519" spans="1:9">
      <c r="A1519" t="s">
        <v>1884</v>
      </c>
      <c r="B1519" t="s">
        <v>1875</v>
      </c>
      <c r="C1519" t="s">
        <v>150</v>
      </c>
      <c r="D1519" s="1">
        <v>17.92</v>
      </c>
      <c r="E1519" s="2">
        <v>4.2</v>
      </c>
      <c r="F1519" s="2">
        <v>75.26</v>
      </c>
      <c r="G1519" t="s">
        <v>1876</v>
      </c>
      <c r="H1519" t="s">
        <v>14</v>
      </c>
      <c r="I1519" t="s">
        <v>14</v>
      </c>
    </row>
    <row r="1520" spans="1:9">
      <c r="A1520" t="s">
        <v>1885</v>
      </c>
      <c r="B1520" t="s">
        <v>1875</v>
      </c>
      <c r="C1520" t="s">
        <v>145</v>
      </c>
      <c r="D1520" s="1">
        <v>18.05</v>
      </c>
      <c r="E1520" s="2">
        <v>4.2</v>
      </c>
      <c r="F1520" s="2">
        <v>75.81</v>
      </c>
      <c r="G1520" t="s">
        <v>1876</v>
      </c>
      <c r="H1520" t="s">
        <v>14</v>
      </c>
      <c r="I1520" t="s">
        <v>14</v>
      </c>
    </row>
    <row r="1521" spans="1:9">
      <c r="A1521" t="s">
        <v>1886</v>
      </c>
      <c r="B1521" t="s">
        <v>1875</v>
      </c>
      <c r="C1521" t="s">
        <v>157</v>
      </c>
      <c r="D1521" s="1">
        <v>18.1</v>
      </c>
      <c r="E1521" s="2">
        <v>5.1</v>
      </c>
      <c r="F1521" s="2">
        <v>92.31</v>
      </c>
      <c r="G1521" t="s">
        <v>1876</v>
      </c>
      <c r="H1521" t="s">
        <v>14</v>
      </c>
      <c r="I1521" t="s">
        <v>14</v>
      </c>
    </row>
    <row r="1522" spans="1:9">
      <c r="A1522" t="s">
        <v>1887</v>
      </c>
      <c r="B1522" t="s">
        <v>1875</v>
      </c>
      <c r="C1522" t="s">
        <v>262</v>
      </c>
      <c r="D1522" s="1">
        <v>17.94</v>
      </c>
      <c r="E1522" s="2">
        <v>6.05</v>
      </c>
      <c r="F1522" s="2">
        <v>108.54</v>
      </c>
      <c r="G1522" t="s">
        <v>1876</v>
      </c>
      <c r="H1522" t="s">
        <v>14</v>
      </c>
      <c r="I1522" t="s">
        <v>14</v>
      </c>
    </row>
    <row r="1523" spans="1:9">
      <c r="A1523" t="s">
        <v>1888</v>
      </c>
      <c r="B1523" t="s">
        <v>1875</v>
      </c>
      <c r="C1523" t="s">
        <v>262</v>
      </c>
      <c r="D1523" s="1">
        <v>18.07</v>
      </c>
      <c r="E1523" s="2">
        <v>6.05</v>
      </c>
      <c r="F1523" s="2">
        <v>109.32</v>
      </c>
      <c r="G1523" t="s">
        <v>1876</v>
      </c>
      <c r="H1523" t="s">
        <v>14</v>
      </c>
      <c r="I1523" t="s">
        <v>14</v>
      </c>
    </row>
    <row r="1524" spans="1:9">
      <c r="A1524" t="s">
        <v>1889</v>
      </c>
      <c r="B1524" t="s">
        <v>1875</v>
      </c>
      <c r="C1524" t="s">
        <v>270</v>
      </c>
      <c r="D1524" s="1">
        <v>18.06</v>
      </c>
      <c r="E1524" s="2">
        <v>9.2</v>
      </c>
      <c r="F1524" s="2">
        <v>166.15</v>
      </c>
      <c r="G1524" t="s">
        <v>1876</v>
      </c>
      <c r="H1524" t="s">
        <v>14</v>
      </c>
      <c r="I1524" t="s">
        <v>14</v>
      </c>
    </row>
    <row r="1525" spans="1:9">
      <c r="A1525" t="s">
        <v>1890</v>
      </c>
      <c r="B1525" t="s">
        <v>1875</v>
      </c>
      <c r="C1525" t="s">
        <v>260</v>
      </c>
      <c r="D1525" s="1">
        <v>18.11</v>
      </c>
      <c r="E1525" s="2">
        <v>6.6</v>
      </c>
      <c r="F1525" s="2">
        <v>119.53</v>
      </c>
      <c r="G1525" t="s">
        <v>1876</v>
      </c>
      <c r="H1525" t="s">
        <v>14</v>
      </c>
      <c r="I1525" t="s">
        <v>14</v>
      </c>
    </row>
    <row r="1526" spans="1:9">
      <c r="A1526" t="s">
        <v>1891</v>
      </c>
      <c r="B1526" t="s">
        <v>1875</v>
      </c>
      <c r="C1526" t="s">
        <v>260</v>
      </c>
      <c r="D1526" s="1">
        <v>18.02</v>
      </c>
      <c r="E1526" s="2">
        <v>6.6</v>
      </c>
      <c r="F1526" s="2">
        <v>118.93</v>
      </c>
      <c r="G1526" t="s">
        <v>1876</v>
      </c>
      <c r="H1526" t="s">
        <v>14</v>
      </c>
      <c r="I1526" t="s">
        <v>14</v>
      </c>
    </row>
    <row r="1527" spans="1:9">
      <c r="A1527" t="s">
        <v>1892</v>
      </c>
      <c r="B1527" t="s">
        <v>1875</v>
      </c>
      <c r="C1527" t="s">
        <v>270</v>
      </c>
      <c r="D1527" s="1">
        <v>18.09</v>
      </c>
      <c r="E1527" s="2">
        <v>9.2</v>
      </c>
      <c r="F1527" s="2">
        <v>166.43</v>
      </c>
      <c r="G1527" t="s">
        <v>1876</v>
      </c>
      <c r="H1527" t="s">
        <v>14</v>
      </c>
      <c r="I1527" t="s">
        <v>14</v>
      </c>
    </row>
    <row r="1528" spans="1:9">
      <c r="A1528" t="s">
        <v>1893</v>
      </c>
      <c r="B1528" t="s">
        <v>1875</v>
      </c>
      <c r="C1528" t="s">
        <v>262</v>
      </c>
      <c r="D1528" s="1">
        <v>18.08</v>
      </c>
      <c r="E1528" s="2">
        <v>6.05</v>
      </c>
      <c r="F1528" s="2">
        <v>109.38</v>
      </c>
      <c r="G1528" t="s">
        <v>1876</v>
      </c>
      <c r="H1528" t="s">
        <v>14</v>
      </c>
      <c r="I1528" t="s">
        <v>14</v>
      </c>
    </row>
    <row r="1529" spans="1:9">
      <c r="A1529" t="s">
        <v>1894</v>
      </c>
      <c r="B1529" t="s">
        <v>1875</v>
      </c>
      <c r="C1529" t="s">
        <v>262</v>
      </c>
      <c r="D1529" s="1">
        <v>18.11</v>
      </c>
      <c r="E1529" s="2">
        <v>6.05</v>
      </c>
      <c r="F1529" s="2">
        <v>109.57</v>
      </c>
      <c r="G1529" t="s">
        <v>1876</v>
      </c>
      <c r="H1529" t="s">
        <v>14</v>
      </c>
      <c r="I1529" t="s">
        <v>14</v>
      </c>
    </row>
    <row r="1530" spans="1:9">
      <c r="A1530" t="s">
        <v>1895</v>
      </c>
      <c r="B1530" t="s">
        <v>1875</v>
      </c>
      <c r="C1530" t="s">
        <v>150</v>
      </c>
      <c r="D1530" s="1">
        <v>18.02</v>
      </c>
      <c r="E1530" s="2">
        <v>4.2</v>
      </c>
      <c r="F1530" s="2">
        <v>75.68</v>
      </c>
      <c r="G1530" t="s">
        <v>1876</v>
      </c>
      <c r="H1530" t="s">
        <v>14</v>
      </c>
      <c r="I1530" t="s">
        <v>14</v>
      </c>
    </row>
    <row r="1531" spans="1:9">
      <c r="A1531" t="s">
        <v>1896</v>
      </c>
      <c r="B1531" t="s">
        <v>1875</v>
      </c>
      <c r="C1531" t="s">
        <v>270</v>
      </c>
      <c r="D1531" s="1">
        <v>17.98</v>
      </c>
      <c r="E1531" s="2">
        <v>9.2</v>
      </c>
      <c r="F1531" s="2">
        <v>165.42</v>
      </c>
      <c r="G1531" t="s">
        <v>1876</v>
      </c>
      <c r="H1531" t="s">
        <v>14</v>
      </c>
      <c r="I1531" t="s">
        <v>14</v>
      </c>
    </row>
    <row r="1532" spans="1:9">
      <c r="A1532" t="s">
        <v>1897</v>
      </c>
      <c r="B1532" t="s">
        <v>1875</v>
      </c>
      <c r="C1532" t="s">
        <v>1543</v>
      </c>
      <c r="D1532" s="1">
        <v>18.1</v>
      </c>
      <c r="E1532" s="2">
        <v>10.4</v>
      </c>
      <c r="F1532" s="2">
        <v>188.24</v>
      </c>
      <c r="G1532" t="s">
        <v>1876</v>
      </c>
      <c r="H1532" t="s">
        <v>14</v>
      </c>
      <c r="I1532" t="s">
        <v>14</v>
      </c>
    </row>
    <row r="1533" spans="1:9">
      <c r="A1533" t="s">
        <v>1898</v>
      </c>
      <c r="B1533" t="s">
        <v>1875</v>
      </c>
      <c r="C1533" t="s">
        <v>262</v>
      </c>
      <c r="D1533" s="1">
        <v>18.05</v>
      </c>
      <c r="E1533" s="2">
        <v>6.05</v>
      </c>
      <c r="F1533" s="2">
        <v>109.2</v>
      </c>
      <c r="G1533" t="s">
        <v>1876</v>
      </c>
      <c r="H1533" t="s">
        <v>14</v>
      </c>
      <c r="I1533" t="s">
        <v>14</v>
      </c>
    </row>
    <row r="1534" spans="1:9">
      <c r="A1534" t="s">
        <v>1899</v>
      </c>
      <c r="B1534" t="s">
        <v>1875</v>
      </c>
      <c r="C1534" t="s">
        <v>270</v>
      </c>
      <c r="D1534" s="1">
        <v>17.99</v>
      </c>
      <c r="E1534" s="2">
        <v>9.2</v>
      </c>
      <c r="F1534" s="2">
        <v>165.51</v>
      </c>
      <c r="G1534" t="s">
        <v>1876</v>
      </c>
      <c r="H1534" t="s">
        <v>14</v>
      </c>
      <c r="I1534" t="s">
        <v>14</v>
      </c>
    </row>
    <row r="1535" spans="1:9">
      <c r="A1535" t="s">
        <v>1900</v>
      </c>
      <c r="B1535" t="s">
        <v>1875</v>
      </c>
      <c r="C1535" t="s">
        <v>145</v>
      </c>
      <c r="D1535" s="1">
        <v>18.08</v>
      </c>
      <c r="E1535" s="2">
        <v>4.2</v>
      </c>
      <c r="F1535" s="2">
        <v>75.94</v>
      </c>
      <c r="G1535" t="s">
        <v>1876</v>
      </c>
      <c r="H1535" t="s">
        <v>14</v>
      </c>
      <c r="I1535" t="s">
        <v>14</v>
      </c>
    </row>
    <row r="1536" spans="1:9">
      <c r="A1536" t="s">
        <v>1901</v>
      </c>
      <c r="B1536" t="s">
        <v>1875</v>
      </c>
      <c r="C1536" t="s">
        <v>270</v>
      </c>
      <c r="D1536" s="1">
        <v>18.14</v>
      </c>
      <c r="E1536" s="2">
        <v>9.2</v>
      </c>
      <c r="F1536" s="2">
        <v>166.89</v>
      </c>
      <c r="G1536" t="s">
        <v>1876</v>
      </c>
      <c r="H1536" t="s">
        <v>14</v>
      </c>
      <c r="I1536" t="s">
        <v>14</v>
      </c>
    </row>
    <row r="1537" spans="1:9">
      <c r="A1537" t="s">
        <v>1902</v>
      </c>
      <c r="B1537" t="s">
        <v>1875</v>
      </c>
      <c r="C1537" t="s">
        <v>270</v>
      </c>
      <c r="D1537" s="1">
        <v>18.08</v>
      </c>
      <c r="E1537" s="2">
        <v>9.2</v>
      </c>
      <c r="F1537" s="2">
        <v>166.34</v>
      </c>
      <c r="G1537" t="s">
        <v>1876</v>
      </c>
      <c r="H1537" t="s">
        <v>14</v>
      </c>
      <c r="I1537" t="s">
        <v>14</v>
      </c>
    </row>
    <row r="1538" spans="1:9">
      <c r="A1538" t="s">
        <v>1903</v>
      </c>
      <c r="B1538" t="s">
        <v>1875</v>
      </c>
      <c r="C1538" t="s">
        <v>145</v>
      </c>
      <c r="D1538" s="1">
        <v>18.04</v>
      </c>
      <c r="E1538" s="2">
        <v>4.2</v>
      </c>
      <c r="F1538" s="2">
        <v>75.77</v>
      </c>
      <c r="G1538" t="s">
        <v>1876</v>
      </c>
      <c r="H1538" t="s">
        <v>14</v>
      </c>
      <c r="I1538" t="s">
        <v>14</v>
      </c>
    </row>
    <row r="1539" spans="1:9">
      <c r="A1539" t="s">
        <v>1904</v>
      </c>
      <c r="B1539" t="s">
        <v>1875</v>
      </c>
      <c r="C1539" t="s">
        <v>150</v>
      </c>
      <c r="D1539" s="1">
        <v>18.08</v>
      </c>
      <c r="E1539" s="2">
        <v>4.2</v>
      </c>
      <c r="F1539" s="2">
        <v>75.94</v>
      </c>
      <c r="G1539" t="s">
        <v>1876</v>
      </c>
      <c r="H1539" t="s">
        <v>14</v>
      </c>
      <c r="I1539" t="s">
        <v>14</v>
      </c>
    </row>
    <row r="1540" spans="1:9">
      <c r="A1540" t="s">
        <v>1905</v>
      </c>
      <c r="B1540" t="s">
        <v>1906</v>
      </c>
      <c r="C1540" t="s">
        <v>253</v>
      </c>
      <c r="D1540" s="1">
        <v>18.89</v>
      </c>
      <c r="E1540" s="2">
        <v>4.2</v>
      </c>
      <c r="F1540" s="2">
        <v>79.34</v>
      </c>
      <c r="G1540" t="s">
        <v>1876</v>
      </c>
      <c r="H1540" t="s">
        <v>14</v>
      </c>
      <c r="I1540" t="s">
        <v>14</v>
      </c>
    </row>
    <row r="1541" spans="1:9">
      <c r="A1541"/>
      <c r="B1541"/>
      <c r="C1541"/>
      <c r="D1541" s="1"/>
      <c r="E1541" s="2"/>
      <c r="F1541" s="2"/>
      <c r="G1541"/>
      <c r="H1541"/>
      <c r="I1541"/>
    </row>
  </sheetData>
  <pageMargins left="0.75" right="0.75" top="1" bottom="1" header="0.5" footer="0.5"/>
  <headerFooter scaleWithDoc="1" alignWithMargins="0" differentFirst="0" differentOddEven="0"/>
  <tableParts count="1">
    <tablePart r:id="rId1"/>
  </tableParts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108"/>
  <sheetViews>
    <sheetView view="normal" workbookViewId="0">
      <selection pane="topLeft" activeCell="A1" sqref="A1"/>
    </sheetView>
  </sheetViews>
  <sheetFormatPr defaultRowHeight="12.75"/>
  <cols>
    <col min="1" max="1" width="13.7109375" bestFit="1" customWidth="1"/>
    <col min="2" max="2" width="12.7109375" bestFit="1" customWidth="1"/>
    <col min="3" max="3" width="74.84765625" bestFit="1" customWidth="1"/>
    <col min="4" max="4" width="9" bestFit="1" customWidth="1"/>
    <col min="5" max="5" width="10.5703125" bestFit="1" customWidth="1"/>
    <col min="6" max="6" width="11.5703125" bestFit="1" customWidth="1"/>
    <col min="7" max="8" width="28.140625" bestFit="1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8</v>
      </c>
      <c r="H1" t="s">
        <v>9</v>
      </c>
    </row>
    <row r="2" spans="1:8">
      <c r="A2" t="s">
        <v>1911</v>
      </c>
      <c r="B2" t="s">
        <v>1912</v>
      </c>
      <c r="C2" t="s">
        <v>1913</v>
      </c>
      <c r="D2" s="1">
        <v>24.48</v>
      </c>
      <c r="E2" s="2">
        <v>8.5</v>
      </c>
      <c r="F2" s="2">
        <v>208.08</v>
      </c>
      <c r="G2" t="s">
        <v>1914</v>
      </c>
      <c r="H2" t="s">
        <v>1914</v>
      </c>
    </row>
    <row r="3" spans="1:8">
      <c r="A3" t="s">
        <v>1915</v>
      </c>
      <c r="B3" t="s">
        <v>1912</v>
      </c>
      <c r="C3" t="s">
        <v>1916</v>
      </c>
      <c r="D3" s="1">
        <v>24.06</v>
      </c>
      <c r="E3" s="2">
        <v>8.5</v>
      </c>
      <c r="F3" s="2">
        <v>204.51</v>
      </c>
      <c r="G3" t="s">
        <v>1917</v>
      </c>
      <c r="H3" t="s">
        <v>1917</v>
      </c>
    </row>
    <row r="4" spans="1:8">
      <c r="A4" t="s">
        <v>1918</v>
      </c>
      <c r="B4" t="s">
        <v>1919</v>
      </c>
      <c r="C4" t="s">
        <v>1920</v>
      </c>
      <c r="D4" s="1">
        <v>25.63</v>
      </c>
      <c r="E4" s="2">
        <v>6.5</v>
      </c>
      <c r="F4" s="2">
        <v>166.6</v>
      </c>
      <c r="G4" t="s">
        <v>1921</v>
      </c>
      <c r="H4" t="s">
        <v>1921</v>
      </c>
    </row>
    <row r="5" spans="1:8">
      <c r="A5" t="s">
        <v>1922</v>
      </c>
      <c r="B5" t="s">
        <v>71</v>
      </c>
      <c r="C5" t="s">
        <v>1923</v>
      </c>
      <c r="D5" s="1">
        <v>18.86</v>
      </c>
      <c r="E5" s="2">
        <v>4.7</v>
      </c>
      <c r="F5" s="2">
        <v>88.64</v>
      </c>
      <c r="G5" t="s">
        <v>1924</v>
      </c>
      <c r="H5" t="s">
        <v>1924</v>
      </c>
    </row>
    <row r="6" spans="1:8">
      <c r="A6" t="s">
        <v>1925</v>
      </c>
      <c r="B6" t="s">
        <v>71</v>
      </c>
      <c r="C6" t="s">
        <v>1926</v>
      </c>
      <c r="D6" s="1">
        <v>17.05</v>
      </c>
      <c r="E6" s="2">
        <v>4.7</v>
      </c>
      <c r="F6" s="2">
        <v>80.14</v>
      </c>
      <c r="G6" t="s">
        <v>1914</v>
      </c>
      <c r="H6" t="s">
        <v>1914</v>
      </c>
    </row>
    <row r="7" spans="1:8">
      <c r="A7" t="s">
        <v>1927</v>
      </c>
      <c r="B7" t="s">
        <v>138</v>
      </c>
      <c r="C7" t="s">
        <v>1928</v>
      </c>
      <c r="D7" s="1">
        <v>21.81</v>
      </c>
      <c r="E7" s="2">
        <v>8.2</v>
      </c>
      <c r="F7" s="2">
        <v>178.84</v>
      </c>
      <c r="G7" t="s">
        <v>1929</v>
      </c>
      <c r="H7" t="s">
        <v>1930</v>
      </c>
    </row>
    <row r="8" spans="1:8">
      <c r="A8" t="s">
        <v>1931</v>
      </c>
      <c r="B8" t="s">
        <v>1932</v>
      </c>
      <c r="C8" t="s">
        <v>1933</v>
      </c>
      <c r="D8" s="1">
        <v>19.35</v>
      </c>
      <c r="E8" s="2">
        <v>4.15</v>
      </c>
      <c r="F8" s="2">
        <v>80.3</v>
      </c>
      <c r="G8" t="s">
        <v>1934</v>
      </c>
      <c r="H8" t="s">
        <v>1934</v>
      </c>
    </row>
    <row r="9" spans="1:8">
      <c r="A9" t="s">
        <v>1935</v>
      </c>
      <c r="B9" t="s">
        <v>173</v>
      </c>
      <c r="C9" t="s">
        <v>1936</v>
      </c>
      <c r="D9" s="1">
        <v>21.09</v>
      </c>
      <c r="E9" s="2">
        <v>3.25</v>
      </c>
      <c r="F9" s="2">
        <v>68.54</v>
      </c>
      <c r="G9" t="s">
        <v>1937</v>
      </c>
      <c r="H9" t="s">
        <v>1938</v>
      </c>
    </row>
    <row r="10" spans="1:8">
      <c r="A10" t="s">
        <v>1939</v>
      </c>
      <c r="B10" t="s">
        <v>173</v>
      </c>
      <c r="C10" t="s">
        <v>1940</v>
      </c>
      <c r="D10" s="1">
        <v>21.22</v>
      </c>
      <c r="E10" s="2">
        <v>3.95</v>
      </c>
      <c r="F10" s="2">
        <v>83.82</v>
      </c>
      <c r="G10" t="s">
        <v>1941</v>
      </c>
      <c r="H10" t="s">
        <v>1941</v>
      </c>
    </row>
    <row r="11" spans="1:8">
      <c r="A11" t="s">
        <v>1942</v>
      </c>
      <c r="B11" t="s">
        <v>173</v>
      </c>
      <c r="C11" t="s">
        <v>1943</v>
      </c>
      <c r="D11" s="1">
        <v>18.08</v>
      </c>
      <c r="E11" s="2">
        <v>4.3</v>
      </c>
      <c r="F11" s="2">
        <v>77.74</v>
      </c>
      <c r="G11" t="s">
        <v>1921</v>
      </c>
      <c r="H11" t="s">
        <v>1921</v>
      </c>
    </row>
    <row r="12" spans="1:8">
      <c r="A12" t="s">
        <v>1944</v>
      </c>
      <c r="B12" t="s">
        <v>173</v>
      </c>
      <c r="C12" t="s">
        <v>1945</v>
      </c>
      <c r="D12" s="1">
        <v>21.59</v>
      </c>
      <c r="E12" s="2">
        <v>4.3</v>
      </c>
      <c r="F12" s="2">
        <v>92.84</v>
      </c>
      <c r="G12" t="s">
        <v>1934</v>
      </c>
      <c r="H12" t="s">
        <v>1934</v>
      </c>
    </row>
    <row r="13" spans="1:8">
      <c r="A13" t="s">
        <v>1946</v>
      </c>
      <c r="B13" t="s">
        <v>233</v>
      </c>
      <c r="C13" t="s">
        <v>1947</v>
      </c>
      <c r="D13" s="1">
        <v>21.91</v>
      </c>
      <c r="E13" s="2">
        <v>7.15</v>
      </c>
      <c r="F13" s="2">
        <v>156.66</v>
      </c>
      <c r="G13" t="s">
        <v>1948</v>
      </c>
      <c r="H13" t="s">
        <v>1948</v>
      </c>
    </row>
    <row r="14" spans="1:8">
      <c r="A14" t="s">
        <v>1949</v>
      </c>
      <c r="B14" t="s">
        <v>280</v>
      </c>
      <c r="C14" t="s">
        <v>1950</v>
      </c>
      <c r="D14" s="1">
        <v>1</v>
      </c>
      <c r="E14" s="2">
        <v>20</v>
      </c>
      <c r="F14" s="2">
        <v>20</v>
      </c>
      <c r="G14" t="s">
        <v>1951</v>
      </c>
      <c r="H14" t="s">
        <v>1952</v>
      </c>
    </row>
    <row r="15" spans="1:8">
      <c r="A15" t="s">
        <v>1953</v>
      </c>
      <c r="B15" t="s">
        <v>280</v>
      </c>
      <c r="C15" t="s">
        <v>1954</v>
      </c>
      <c r="D15" s="1">
        <v>20.14</v>
      </c>
      <c r="E15" s="2">
        <v>5.7</v>
      </c>
      <c r="F15" s="2">
        <v>114.8</v>
      </c>
      <c r="G15" t="s">
        <v>1955</v>
      </c>
      <c r="H15" t="s">
        <v>1956</v>
      </c>
    </row>
    <row r="16" spans="1:8">
      <c r="A16" t="s">
        <v>1957</v>
      </c>
      <c r="B16" t="s">
        <v>280</v>
      </c>
      <c r="C16" t="s">
        <v>1958</v>
      </c>
      <c r="D16" s="1">
        <v>19.43</v>
      </c>
      <c r="E16" s="2">
        <v>5.2</v>
      </c>
      <c r="F16" s="2">
        <v>101.04</v>
      </c>
      <c r="G16" t="s">
        <v>1917</v>
      </c>
      <c r="H16" t="s">
        <v>1917</v>
      </c>
    </row>
    <row r="17" spans="1:8">
      <c r="A17" t="s">
        <v>1959</v>
      </c>
      <c r="B17" t="s">
        <v>301</v>
      </c>
      <c r="C17" t="s">
        <v>1960</v>
      </c>
      <c r="D17" s="1">
        <v>14.49</v>
      </c>
      <c r="E17" s="2">
        <v>4</v>
      </c>
      <c r="F17" s="2">
        <v>57.96</v>
      </c>
      <c r="G17" t="s">
        <v>1961</v>
      </c>
      <c r="H17" t="s">
        <v>1961</v>
      </c>
    </row>
    <row r="18" spans="1:8">
      <c r="A18" t="s">
        <v>1962</v>
      </c>
      <c r="B18" t="s">
        <v>395</v>
      </c>
      <c r="C18" t="s">
        <v>761</v>
      </c>
      <c r="D18" s="1">
        <v>19.55</v>
      </c>
      <c r="E18" s="2">
        <v>4.15</v>
      </c>
      <c r="F18" s="2">
        <v>81.13</v>
      </c>
      <c r="G18" t="s">
        <v>1921</v>
      </c>
      <c r="H18" t="s">
        <v>1921</v>
      </c>
    </row>
    <row r="19" spans="1:8">
      <c r="A19" t="s">
        <v>1963</v>
      </c>
      <c r="B19" t="s">
        <v>395</v>
      </c>
      <c r="C19" t="s">
        <v>1964</v>
      </c>
      <c r="D19" s="1">
        <v>19.4</v>
      </c>
      <c r="E19" s="2">
        <v>4.15</v>
      </c>
      <c r="F19" s="2">
        <v>80.51</v>
      </c>
      <c r="G19" t="s">
        <v>1965</v>
      </c>
      <c r="H19" t="s">
        <v>1965</v>
      </c>
    </row>
    <row r="20" spans="1:8">
      <c r="A20" t="s">
        <v>1966</v>
      </c>
      <c r="B20" t="s">
        <v>1967</v>
      </c>
      <c r="C20" t="s">
        <v>1968</v>
      </c>
      <c r="D20" s="1">
        <v>18.69</v>
      </c>
      <c r="E20" s="2">
        <v>3.25</v>
      </c>
      <c r="F20" s="2">
        <v>60.74</v>
      </c>
      <c r="G20" t="s">
        <v>1948</v>
      </c>
      <c r="H20" t="s">
        <v>1948</v>
      </c>
    </row>
    <row r="21" spans="1:8">
      <c r="A21" t="s">
        <v>1969</v>
      </c>
      <c r="B21" t="s">
        <v>1970</v>
      </c>
      <c r="C21" t="s">
        <v>1971</v>
      </c>
      <c r="D21" s="1">
        <v>19.71</v>
      </c>
      <c r="E21" s="2">
        <v>4.5</v>
      </c>
      <c r="F21" s="2">
        <v>88.7</v>
      </c>
      <c r="G21" t="s">
        <v>1972</v>
      </c>
      <c r="H21" t="s">
        <v>1972</v>
      </c>
    </row>
    <row r="22" spans="1:8">
      <c r="A22" t="s">
        <v>1973</v>
      </c>
      <c r="B22" t="s">
        <v>521</v>
      </c>
      <c r="C22" t="s">
        <v>1974</v>
      </c>
      <c r="D22" s="1">
        <v>16.33</v>
      </c>
      <c r="E22" s="2">
        <v>3.95</v>
      </c>
      <c r="F22" s="2">
        <v>64.5</v>
      </c>
      <c r="G22" t="s">
        <v>1948</v>
      </c>
      <c r="H22" t="s">
        <v>1948</v>
      </c>
    </row>
    <row r="23" spans="1:8">
      <c r="A23" t="s">
        <v>1975</v>
      </c>
      <c r="B23" t="s">
        <v>521</v>
      </c>
      <c r="C23" t="s">
        <v>1976</v>
      </c>
      <c r="D23" s="1">
        <v>16.35</v>
      </c>
      <c r="E23" s="2">
        <v>3.45</v>
      </c>
      <c r="F23" s="2">
        <v>56.41</v>
      </c>
      <c r="G23" t="s">
        <v>1977</v>
      </c>
      <c r="H23" t="s">
        <v>1977</v>
      </c>
    </row>
    <row r="24" spans="1:8">
      <c r="A24" t="s">
        <v>1978</v>
      </c>
      <c r="B24" t="s">
        <v>538</v>
      </c>
      <c r="C24" t="s">
        <v>911</v>
      </c>
      <c r="D24" s="1">
        <v>21.89</v>
      </c>
      <c r="E24" s="2">
        <v>4.3</v>
      </c>
      <c r="F24" s="2">
        <v>94.13</v>
      </c>
      <c r="G24" t="s">
        <v>1979</v>
      </c>
      <c r="H24" t="s">
        <v>1979</v>
      </c>
    </row>
    <row r="25" spans="1:8">
      <c r="A25" t="s">
        <v>1980</v>
      </c>
      <c r="B25" t="s">
        <v>538</v>
      </c>
      <c r="C25" t="s">
        <v>1981</v>
      </c>
      <c r="D25" s="1">
        <v>20</v>
      </c>
      <c r="E25" s="2">
        <v>3.95</v>
      </c>
      <c r="F25" s="2">
        <v>79</v>
      </c>
      <c r="G25" t="s">
        <v>1924</v>
      </c>
      <c r="H25" t="s">
        <v>1924</v>
      </c>
    </row>
    <row r="26" spans="1:8">
      <c r="A26" t="s">
        <v>1982</v>
      </c>
      <c r="B26" t="s">
        <v>1983</v>
      </c>
      <c r="C26" t="s">
        <v>458</v>
      </c>
      <c r="D26" s="1">
        <v>19.88</v>
      </c>
      <c r="E26" s="2">
        <v>3.85</v>
      </c>
      <c r="F26" s="2">
        <v>76.54</v>
      </c>
      <c r="G26" t="s">
        <v>1924</v>
      </c>
      <c r="H26" t="s">
        <v>1924</v>
      </c>
    </row>
    <row r="27" spans="1:8">
      <c r="A27" t="s">
        <v>1984</v>
      </c>
      <c r="B27" t="s">
        <v>603</v>
      </c>
      <c r="C27" t="s">
        <v>1985</v>
      </c>
      <c r="D27" s="1">
        <v>18.38</v>
      </c>
      <c r="E27" s="2">
        <v>4.15</v>
      </c>
      <c r="F27" s="2">
        <v>76.28</v>
      </c>
      <c r="G27" t="s">
        <v>1986</v>
      </c>
      <c r="H27" t="s">
        <v>1986</v>
      </c>
    </row>
    <row r="28" spans="1:8">
      <c r="A28" t="s">
        <v>1987</v>
      </c>
      <c r="B28" t="s">
        <v>1988</v>
      </c>
      <c r="C28" t="s">
        <v>1241</v>
      </c>
      <c r="D28" s="1">
        <v>15.01</v>
      </c>
      <c r="E28" s="2">
        <v>4.15</v>
      </c>
      <c r="F28" s="2">
        <v>62.29</v>
      </c>
      <c r="G28" t="s">
        <v>1961</v>
      </c>
      <c r="H28" t="s">
        <v>1961</v>
      </c>
    </row>
    <row r="29" spans="1:8">
      <c r="A29" t="s">
        <v>1989</v>
      </c>
      <c r="B29" t="s">
        <v>1990</v>
      </c>
      <c r="C29" t="s">
        <v>1991</v>
      </c>
      <c r="D29" s="1">
        <v>15.09</v>
      </c>
      <c r="E29" s="2">
        <v>3.85</v>
      </c>
      <c r="F29" s="2">
        <v>58.1</v>
      </c>
      <c r="G29" t="s">
        <v>1948</v>
      </c>
      <c r="H29" t="s">
        <v>1948</v>
      </c>
    </row>
    <row r="30" spans="1:8">
      <c r="A30" t="s">
        <v>1992</v>
      </c>
      <c r="B30" t="s">
        <v>732</v>
      </c>
      <c r="C30" t="s">
        <v>1993</v>
      </c>
      <c r="D30" s="1">
        <v>14.4</v>
      </c>
      <c r="E30" s="2">
        <v>3.1</v>
      </c>
      <c r="F30" s="2">
        <v>44.64</v>
      </c>
      <c r="G30" t="s">
        <v>1924</v>
      </c>
      <c r="H30" t="s">
        <v>1924</v>
      </c>
    </row>
    <row r="31" spans="1:8">
      <c r="A31" t="s">
        <v>1994</v>
      </c>
      <c r="B31" t="s">
        <v>732</v>
      </c>
      <c r="C31" t="s">
        <v>1995</v>
      </c>
      <c r="D31" s="1">
        <v>14.31</v>
      </c>
      <c r="E31" s="2">
        <v>3.85</v>
      </c>
      <c r="F31" s="2">
        <v>55.09</v>
      </c>
      <c r="G31" t="s">
        <v>1924</v>
      </c>
      <c r="H31" t="s">
        <v>1924</v>
      </c>
    </row>
    <row r="32" spans="1:8">
      <c r="A32" t="s">
        <v>1996</v>
      </c>
      <c r="B32" t="s">
        <v>732</v>
      </c>
      <c r="C32" t="s">
        <v>1997</v>
      </c>
      <c r="D32" s="1">
        <v>15.71</v>
      </c>
      <c r="E32" s="2">
        <v>4.3</v>
      </c>
      <c r="F32" s="2">
        <v>67.55</v>
      </c>
      <c r="G32" t="s">
        <v>1998</v>
      </c>
      <c r="H32" t="s">
        <v>1998</v>
      </c>
    </row>
    <row r="33" spans="1:8">
      <c r="A33" t="s">
        <v>1999</v>
      </c>
      <c r="B33" t="s">
        <v>767</v>
      </c>
      <c r="C33" t="s">
        <v>2000</v>
      </c>
      <c r="D33" s="1">
        <v>13.59</v>
      </c>
      <c r="E33" s="2">
        <v>4.3</v>
      </c>
      <c r="F33" s="2">
        <v>58.44</v>
      </c>
      <c r="G33" t="s">
        <v>2001</v>
      </c>
      <c r="H33" t="s">
        <v>2001</v>
      </c>
    </row>
    <row r="34" spans="1:8">
      <c r="A34" t="s">
        <v>2002</v>
      </c>
      <c r="B34" t="s">
        <v>767</v>
      </c>
      <c r="C34" t="s">
        <v>2003</v>
      </c>
      <c r="D34" s="1">
        <v>11.21</v>
      </c>
      <c r="E34" s="2">
        <v>5.2</v>
      </c>
      <c r="F34" s="2">
        <v>58.29</v>
      </c>
      <c r="G34" t="s">
        <v>2004</v>
      </c>
      <c r="H34" t="s">
        <v>2004</v>
      </c>
    </row>
    <row r="35" spans="1:8">
      <c r="A35" t="s">
        <v>2005</v>
      </c>
      <c r="B35" t="s">
        <v>767</v>
      </c>
      <c r="C35" t="s">
        <v>2006</v>
      </c>
      <c r="D35" s="1">
        <v>1</v>
      </c>
      <c r="E35" s="2">
        <v>50</v>
      </c>
      <c r="F35" s="2">
        <v>50</v>
      </c>
      <c r="G35" t="s">
        <v>2004</v>
      </c>
      <c r="H35" t="s">
        <v>2004</v>
      </c>
    </row>
    <row r="36" spans="1:8">
      <c r="A36" t="s">
        <v>2007</v>
      </c>
      <c r="B36" t="s">
        <v>767</v>
      </c>
      <c r="C36" t="s">
        <v>403</v>
      </c>
      <c r="D36" s="1">
        <v>14.74</v>
      </c>
      <c r="E36" s="2">
        <v>3.95</v>
      </c>
      <c r="F36" s="2">
        <v>58.22</v>
      </c>
      <c r="G36" t="s">
        <v>2008</v>
      </c>
      <c r="H36" t="s">
        <v>2008</v>
      </c>
    </row>
    <row r="37" spans="1:8">
      <c r="A37" t="s">
        <v>2009</v>
      </c>
      <c r="B37" t="s">
        <v>774</v>
      </c>
      <c r="C37" t="s">
        <v>2010</v>
      </c>
      <c r="D37" s="1">
        <v>20.21</v>
      </c>
      <c r="E37" s="2">
        <v>8.5</v>
      </c>
      <c r="F37" s="2">
        <v>171.79</v>
      </c>
      <c r="G37" t="s">
        <v>2011</v>
      </c>
      <c r="H37" t="s">
        <v>2011</v>
      </c>
    </row>
    <row r="38" spans="1:8">
      <c r="A38" t="s">
        <v>2012</v>
      </c>
      <c r="B38" t="s">
        <v>774</v>
      </c>
      <c r="C38" t="s">
        <v>1038</v>
      </c>
      <c r="D38" s="1">
        <v>20</v>
      </c>
      <c r="E38" s="2">
        <v>6.15</v>
      </c>
      <c r="F38" s="2">
        <v>123</v>
      </c>
      <c r="G38" t="s">
        <v>2011</v>
      </c>
      <c r="H38" t="s">
        <v>2011</v>
      </c>
    </row>
    <row r="39" spans="1:8">
      <c r="A39" t="s">
        <v>2013</v>
      </c>
      <c r="B39" t="s">
        <v>774</v>
      </c>
      <c r="C39" t="s">
        <v>419</v>
      </c>
      <c r="D39" s="1">
        <v>18.57</v>
      </c>
      <c r="E39" s="2">
        <v>4.7</v>
      </c>
      <c r="F39" s="2">
        <v>87.28</v>
      </c>
      <c r="G39" t="s">
        <v>2014</v>
      </c>
      <c r="H39" t="s">
        <v>2014</v>
      </c>
    </row>
    <row r="40" spans="1:8">
      <c r="A40" t="s">
        <v>2015</v>
      </c>
      <c r="B40" t="s">
        <v>809</v>
      </c>
      <c r="C40" t="s">
        <v>2016</v>
      </c>
      <c r="D40" s="1">
        <v>17.21</v>
      </c>
      <c r="E40" s="2">
        <v>3.45</v>
      </c>
      <c r="F40" s="2">
        <v>59.37</v>
      </c>
      <c r="G40" t="s">
        <v>1977</v>
      </c>
      <c r="H40" t="s">
        <v>1977</v>
      </c>
    </row>
    <row r="41" spans="1:8">
      <c r="A41" t="s">
        <v>2017</v>
      </c>
      <c r="B41" t="s">
        <v>809</v>
      </c>
      <c r="C41" t="s">
        <v>2018</v>
      </c>
      <c r="D41" s="1">
        <v>17.17</v>
      </c>
      <c r="E41" s="2">
        <v>3.85</v>
      </c>
      <c r="F41" s="2">
        <v>66.1</v>
      </c>
      <c r="G41" t="s">
        <v>1951</v>
      </c>
      <c r="H41" t="s">
        <v>1952</v>
      </c>
    </row>
    <row r="42" spans="1:8">
      <c r="A42" t="s">
        <v>2019</v>
      </c>
      <c r="B42" t="s">
        <v>809</v>
      </c>
      <c r="C42" t="s">
        <v>1976</v>
      </c>
      <c r="D42" s="1">
        <v>17.18</v>
      </c>
      <c r="E42" s="2">
        <v>3.75</v>
      </c>
      <c r="F42" s="2">
        <v>64.43</v>
      </c>
      <c r="G42" t="s">
        <v>2020</v>
      </c>
      <c r="H42" t="s">
        <v>2020</v>
      </c>
    </row>
    <row r="43" spans="1:8">
      <c r="A43" t="s">
        <v>2021</v>
      </c>
      <c r="B43" t="s">
        <v>809</v>
      </c>
      <c r="C43" t="s">
        <v>2022</v>
      </c>
      <c r="D43" s="1">
        <v>17.08</v>
      </c>
      <c r="E43" s="2">
        <v>4.3</v>
      </c>
      <c r="F43" s="2">
        <v>73.44</v>
      </c>
      <c r="G43" t="s">
        <v>1998</v>
      </c>
      <c r="H43" t="s">
        <v>1998</v>
      </c>
    </row>
    <row r="44" spans="1:8">
      <c r="A44" t="s">
        <v>2023</v>
      </c>
      <c r="B44" t="s">
        <v>2024</v>
      </c>
      <c r="C44" t="s">
        <v>2025</v>
      </c>
      <c r="D44" s="1">
        <v>1</v>
      </c>
      <c r="E44" s="2">
        <v>455</v>
      </c>
      <c r="F44" s="2">
        <v>455</v>
      </c>
      <c r="G44" t="s">
        <v>1941</v>
      </c>
      <c r="H44" t="s">
        <v>1941</v>
      </c>
    </row>
    <row r="45" spans="1:8">
      <c r="A45" t="s">
        <v>2026</v>
      </c>
      <c r="B45" t="s">
        <v>2024</v>
      </c>
      <c r="C45" t="s">
        <v>2025</v>
      </c>
      <c r="D45" s="1">
        <v>1</v>
      </c>
      <c r="E45" s="2">
        <v>325</v>
      </c>
      <c r="F45" s="2">
        <v>325</v>
      </c>
      <c r="G45" t="s">
        <v>1941</v>
      </c>
      <c r="H45" t="s">
        <v>1941</v>
      </c>
    </row>
    <row r="46" spans="1:8">
      <c r="A46" t="s">
        <v>2027</v>
      </c>
      <c r="B46" t="s">
        <v>2024</v>
      </c>
      <c r="C46" t="s">
        <v>1995</v>
      </c>
      <c r="D46" s="1">
        <v>15.93</v>
      </c>
      <c r="E46" s="2">
        <v>3.85</v>
      </c>
      <c r="F46" s="2">
        <v>61.33</v>
      </c>
      <c r="G46" t="s">
        <v>2001</v>
      </c>
      <c r="H46" t="s">
        <v>2001</v>
      </c>
    </row>
    <row r="47" spans="1:8">
      <c r="A47" t="s">
        <v>2028</v>
      </c>
      <c r="B47" t="s">
        <v>2024</v>
      </c>
      <c r="C47" t="s">
        <v>1995</v>
      </c>
      <c r="D47" s="1">
        <v>15.82</v>
      </c>
      <c r="E47" s="2">
        <v>3.85</v>
      </c>
      <c r="F47" s="2">
        <v>60.91</v>
      </c>
      <c r="G47" t="s">
        <v>2001</v>
      </c>
      <c r="H47" t="s">
        <v>2001</v>
      </c>
    </row>
    <row r="48" spans="1:8">
      <c r="A48" t="s">
        <v>2029</v>
      </c>
      <c r="B48" t="s">
        <v>2024</v>
      </c>
      <c r="C48" t="s">
        <v>1995</v>
      </c>
      <c r="D48" s="1">
        <v>15.73</v>
      </c>
      <c r="E48" s="2">
        <v>3.85</v>
      </c>
      <c r="F48" s="2">
        <v>60.56</v>
      </c>
      <c r="G48" t="s">
        <v>2001</v>
      </c>
      <c r="H48" t="s">
        <v>2001</v>
      </c>
    </row>
    <row r="49" spans="1:8">
      <c r="A49" t="s">
        <v>2030</v>
      </c>
      <c r="B49" t="s">
        <v>2024</v>
      </c>
      <c r="C49" t="s">
        <v>1995</v>
      </c>
      <c r="D49" s="1">
        <v>15.92</v>
      </c>
      <c r="E49" s="2">
        <v>3.85</v>
      </c>
      <c r="F49" s="2">
        <v>61.29</v>
      </c>
      <c r="G49" t="s">
        <v>2001</v>
      </c>
      <c r="H49" t="s">
        <v>2001</v>
      </c>
    </row>
    <row r="50" spans="1:8">
      <c r="A50" t="s">
        <v>2031</v>
      </c>
      <c r="B50" t="s">
        <v>2024</v>
      </c>
      <c r="C50" t="s">
        <v>1995</v>
      </c>
      <c r="D50" s="1">
        <v>15.8</v>
      </c>
      <c r="E50" s="2">
        <v>3.85</v>
      </c>
      <c r="F50" s="2">
        <v>60.83</v>
      </c>
      <c r="G50" t="s">
        <v>2001</v>
      </c>
      <c r="H50" t="s">
        <v>2001</v>
      </c>
    </row>
    <row r="51" spans="1:8">
      <c r="A51" t="s">
        <v>2032</v>
      </c>
      <c r="B51" t="s">
        <v>2024</v>
      </c>
      <c r="C51" t="s">
        <v>1995</v>
      </c>
      <c r="D51" s="1">
        <v>15.92</v>
      </c>
      <c r="E51" s="2">
        <v>3.85</v>
      </c>
      <c r="F51" s="2">
        <v>61.29</v>
      </c>
      <c r="G51" t="s">
        <v>2001</v>
      </c>
      <c r="H51" t="s">
        <v>2001</v>
      </c>
    </row>
    <row r="52" spans="1:8">
      <c r="A52" t="s">
        <v>2033</v>
      </c>
      <c r="B52" t="s">
        <v>2024</v>
      </c>
      <c r="C52" t="s">
        <v>1995</v>
      </c>
      <c r="D52" s="1">
        <v>1</v>
      </c>
      <c r="E52" s="2">
        <v>0</v>
      </c>
      <c r="F52" s="2">
        <v>0</v>
      </c>
      <c r="G52" t="s">
        <v>2001</v>
      </c>
      <c r="H52" t="s">
        <v>2001</v>
      </c>
    </row>
    <row r="53" spans="1:8">
      <c r="A53" t="s">
        <v>2034</v>
      </c>
      <c r="B53" t="s">
        <v>2024</v>
      </c>
      <c r="C53" t="s">
        <v>1995</v>
      </c>
      <c r="D53" s="1">
        <v>15.78</v>
      </c>
      <c r="E53" s="2">
        <v>3.85</v>
      </c>
      <c r="F53" s="2">
        <v>60.75</v>
      </c>
      <c r="G53" t="s">
        <v>2001</v>
      </c>
      <c r="H53" t="s">
        <v>2001</v>
      </c>
    </row>
    <row r="54" spans="1:8">
      <c r="A54" t="s">
        <v>2035</v>
      </c>
      <c r="B54" t="s">
        <v>2024</v>
      </c>
      <c r="C54" t="s">
        <v>1995</v>
      </c>
      <c r="D54" s="1">
        <v>15.88</v>
      </c>
      <c r="E54" s="2">
        <v>3.85</v>
      </c>
      <c r="F54" s="2">
        <v>61.14</v>
      </c>
      <c r="G54" t="s">
        <v>2001</v>
      </c>
      <c r="H54" t="s">
        <v>2001</v>
      </c>
    </row>
    <row r="55" spans="1:8">
      <c r="A55" t="s">
        <v>2036</v>
      </c>
      <c r="B55" t="s">
        <v>2024</v>
      </c>
      <c r="C55" t="s">
        <v>1995</v>
      </c>
      <c r="D55" s="1">
        <v>15.91</v>
      </c>
      <c r="E55" s="2">
        <v>3.85</v>
      </c>
      <c r="F55" s="2">
        <v>61.25</v>
      </c>
      <c r="G55" t="s">
        <v>2001</v>
      </c>
      <c r="H55" t="s">
        <v>2001</v>
      </c>
    </row>
    <row r="56" spans="1:8">
      <c r="A56" t="s">
        <v>2037</v>
      </c>
      <c r="B56" t="s">
        <v>2024</v>
      </c>
      <c r="C56" t="s">
        <v>1995</v>
      </c>
      <c r="D56" s="1">
        <v>15.82</v>
      </c>
      <c r="E56" s="2">
        <v>3.85</v>
      </c>
      <c r="F56" s="2">
        <v>60.91</v>
      </c>
      <c r="G56" t="s">
        <v>2001</v>
      </c>
      <c r="H56" t="s">
        <v>2001</v>
      </c>
    </row>
    <row r="57" spans="1:8">
      <c r="A57" t="s">
        <v>2038</v>
      </c>
      <c r="B57" t="s">
        <v>2024</v>
      </c>
      <c r="C57" t="s">
        <v>1995</v>
      </c>
      <c r="D57" s="1">
        <v>15.91</v>
      </c>
      <c r="E57" s="2">
        <v>3.85</v>
      </c>
      <c r="F57" s="2">
        <v>61.25</v>
      </c>
      <c r="G57" t="s">
        <v>2001</v>
      </c>
      <c r="H57" t="s">
        <v>2001</v>
      </c>
    </row>
    <row r="58" spans="1:8">
      <c r="A58" t="s">
        <v>2039</v>
      </c>
      <c r="B58" t="s">
        <v>2024</v>
      </c>
      <c r="C58" t="s">
        <v>1995</v>
      </c>
      <c r="D58" s="1">
        <v>15.88</v>
      </c>
      <c r="E58" s="2">
        <v>3.85</v>
      </c>
      <c r="F58" s="2">
        <v>61.14</v>
      </c>
      <c r="G58" t="s">
        <v>2001</v>
      </c>
      <c r="H58" t="s">
        <v>2001</v>
      </c>
    </row>
    <row r="59" spans="1:8">
      <c r="A59" t="s">
        <v>2040</v>
      </c>
      <c r="B59" t="s">
        <v>2024</v>
      </c>
      <c r="C59" t="s">
        <v>1995</v>
      </c>
      <c r="D59" s="1">
        <v>15.87</v>
      </c>
      <c r="E59" s="2">
        <v>3.85</v>
      </c>
      <c r="F59" s="2">
        <v>61.1</v>
      </c>
      <c r="G59" t="s">
        <v>2001</v>
      </c>
      <c r="H59" t="s">
        <v>2001</v>
      </c>
    </row>
    <row r="60" spans="1:8">
      <c r="A60" t="s">
        <v>2041</v>
      </c>
      <c r="B60" t="s">
        <v>2024</v>
      </c>
      <c r="C60" t="s">
        <v>1995</v>
      </c>
      <c r="D60" s="1">
        <v>15.92</v>
      </c>
      <c r="E60" s="2">
        <v>3.85</v>
      </c>
      <c r="F60" s="2">
        <v>61.29</v>
      </c>
      <c r="G60" t="s">
        <v>2001</v>
      </c>
      <c r="H60" t="s">
        <v>2001</v>
      </c>
    </row>
    <row r="61" spans="1:8">
      <c r="A61" t="s">
        <v>2042</v>
      </c>
      <c r="B61" t="s">
        <v>2024</v>
      </c>
      <c r="C61" t="s">
        <v>2043</v>
      </c>
      <c r="D61" s="1">
        <v>16.83</v>
      </c>
      <c r="E61" s="2">
        <v>5.45</v>
      </c>
      <c r="F61" s="2">
        <v>91.72</v>
      </c>
      <c r="G61" t="s">
        <v>1941</v>
      </c>
      <c r="H61" t="s">
        <v>1941</v>
      </c>
    </row>
    <row r="62" spans="1:8">
      <c r="A62" t="s">
        <v>2044</v>
      </c>
      <c r="B62" t="s">
        <v>2024</v>
      </c>
      <c r="C62" t="s">
        <v>2045</v>
      </c>
      <c r="D62" s="1">
        <v>16.35</v>
      </c>
      <c r="E62" s="2">
        <v>5.95</v>
      </c>
      <c r="F62" s="2">
        <v>97.28</v>
      </c>
      <c r="G62" t="s">
        <v>2046</v>
      </c>
      <c r="H62" t="s">
        <v>2046</v>
      </c>
    </row>
    <row r="63" spans="1:8">
      <c r="A63" t="s">
        <v>2047</v>
      </c>
      <c r="B63" t="s">
        <v>2024</v>
      </c>
      <c r="C63" t="s">
        <v>2048</v>
      </c>
      <c r="D63" s="1">
        <v>16.15</v>
      </c>
      <c r="E63" s="2">
        <v>3.45</v>
      </c>
      <c r="F63" s="2">
        <v>55.72</v>
      </c>
      <c r="G63" t="s">
        <v>1917</v>
      </c>
      <c r="H63" t="s">
        <v>1917</v>
      </c>
    </row>
    <row r="64" spans="1:8">
      <c r="A64" t="s">
        <v>2049</v>
      </c>
      <c r="B64" t="s">
        <v>2050</v>
      </c>
      <c r="C64" t="s">
        <v>2025</v>
      </c>
      <c r="D64" s="1">
        <v>1</v>
      </c>
      <c r="E64" s="2">
        <v>650</v>
      </c>
      <c r="F64" s="2">
        <v>650</v>
      </c>
      <c r="G64" t="s">
        <v>1941</v>
      </c>
      <c r="H64" t="s">
        <v>1941</v>
      </c>
    </row>
    <row r="65" spans="1:8">
      <c r="A65" t="s">
        <v>2051</v>
      </c>
      <c r="B65" t="s">
        <v>2052</v>
      </c>
      <c r="C65" t="s">
        <v>2025</v>
      </c>
      <c r="D65" s="1">
        <v>1</v>
      </c>
      <c r="E65" s="2">
        <v>650</v>
      </c>
      <c r="F65" s="2">
        <v>650</v>
      </c>
      <c r="G65" t="s">
        <v>1941</v>
      </c>
      <c r="H65" t="s">
        <v>1941</v>
      </c>
    </row>
    <row r="66" spans="1:8">
      <c r="A66" t="s">
        <v>2053</v>
      </c>
      <c r="B66" t="s">
        <v>812</v>
      </c>
      <c r="C66" t="s">
        <v>2054</v>
      </c>
      <c r="D66" s="1">
        <v>24.86</v>
      </c>
      <c r="E66" s="2">
        <v>4.3</v>
      </c>
      <c r="F66" s="2">
        <v>106.9</v>
      </c>
      <c r="G66" t="s">
        <v>1998</v>
      </c>
      <c r="H66" t="s">
        <v>1998</v>
      </c>
    </row>
    <row r="67" spans="1:8">
      <c r="A67" t="s">
        <v>2055</v>
      </c>
      <c r="B67" t="s">
        <v>2056</v>
      </c>
      <c r="C67" t="s">
        <v>2025</v>
      </c>
      <c r="D67" s="1">
        <v>1</v>
      </c>
      <c r="E67" s="2">
        <v>650</v>
      </c>
      <c r="F67" s="2">
        <v>650</v>
      </c>
      <c r="G67" t="s">
        <v>1941</v>
      </c>
      <c r="H67" t="s">
        <v>1941</v>
      </c>
    </row>
    <row r="68" spans="1:8">
      <c r="A68" t="s">
        <v>2057</v>
      </c>
      <c r="B68" t="s">
        <v>860</v>
      </c>
      <c r="C68" t="s">
        <v>1993</v>
      </c>
      <c r="D68" s="1">
        <v>20.82</v>
      </c>
      <c r="E68" s="2">
        <v>3.1</v>
      </c>
      <c r="F68" s="2">
        <v>64.54</v>
      </c>
      <c r="G68" t="s">
        <v>2001</v>
      </c>
      <c r="H68" t="s">
        <v>2001</v>
      </c>
    </row>
    <row r="69" spans="1:8">
      <c r="A69" t="s">
        <v>2058</v>
      </c>
      <c r="B69" t="s">
        <v>860</v>
      </c>
      <c r="C69" t="s">
        <v>1985</v>
      </c>
      <c r="D69" s="1">
        <v>20.73</v>
      </c>
      <c r="E69" s="2">
        <v>4.15</v>
      </c>
      <c r="F69" s="2">
        <v>86.03</v>
      </c>
      <c r="G69" t="s">
        <v>1986</v>
      </c>
      <c r="H69" t="s">
        <v>1986</v>
      </c>
    </row>
    <row r="70" spans="1:8">
      <c r="A70" t="s">
        <v>2059</v>
      </c>
      <c r="B70" t="s">
        <v>860</v>
      </c>
      <c r="C70" t="s">
        <v>411</v>
      </c>
      <c r="D70" s="1">
        <v>21.43</v>
      </c>
      <c r="E70" s="2">
        <v>4.3</v>
      </c>
      <c r="F70" s="2">
        <v>92.15</v>
      </c>
      <c r="G70" t="s">
        <v>14</v>
      </c>
      <c r="H70" t="s">
        <v>14</v>
      </c>
    </row>
    <row r="71" spans="1:8">
      <c r="A71" t="s">
        <v>2060</v>
      </c>
      <c r="B71" t="s">
        <v>910</v>
      </c>
      <c r="C71" t="s">
        <v>2061</v>
      </c>
      <c r="D71" s="1">
        <v>18.42</v>
      </c>
      <c r="E71" s="2">
        <v>4.15</v>
      </c>
      <c r="F71" s="2">
        <v>76.44</v>
      </c>
      <c r="G71" t="s">
        <v>1941</v>
      </c>
      <c r="H71" t="s">
        <v>1941</v>
      </c>
    </row>
    <row r="72" spans="1:8">
      <c r="A72" t="s">
        <v>2062</v>
      </c>
      <c r="B72" t="s">
        <v>910</v>
      </c>
      <c r="C72" t="s">
        <v>1995</v>
      </c>
      <c r="D72" s="1">
        <v>18.51</v>
      </c>
      <c r="E72" s="2">
        <v>3.85</v>
      </c>
      <c r="F72" s="2">
        <v>71.26</v>
      </c>
      <c r="G72" t="s">
        <v>1914</v>
      </c>
      <c r="H72" t="s">
        <v>1914</v>
      </c>
    </row>
    <row r="73" spans="1:8">
      <c r="A73" t="s">
        <v>2063</v>
      </c>
      <c r="B73" t="s">
        <v>2064</v>
      </c>
      <c r="C73" t="s">
        <v>2006</v>
      </c>
      <c r="D73" s="1">
        <v>1</v>
      </c>
      <c r="E73" s="2">
        <v>50</v>
      </c>
      <c r="F73" s="2">
        <v>50</v>
      </c>
      <c r="G73" t="s">
        <v>2004</v>
      </c>
      <c r="H73" t="s">
        <v>2004</v>
      </c>
    </row>
    <row r="74" spans="1:8">
      <c r="A74" t="s">
        <v>2065</v>
      </c>
      <c r="B74" t="s">
        <v>940</v>
      </c>
      <c r="C74" t="s">
        <v>2066</v>
      </c>
      <c r="D74" s="1">
        <v>17.63</v>
      </c>
      <c r="E74" s="2">
        <v>7.3</v>
      </c>
      <c r="F74" s="2">
        <v>128.7</v>
      </c>
      <c r="G74" t="s">
        <v>2067</v>
      </c>
      <c r="H74" t="s">
        <v>2067</v>
      </c>
    </row>
    <row r="75" spans="1:8">
      <c r="A75" t="s">
        <v>2068</v>
      </c>
      <c r="B75" t="s">
        <v>965</v>
      </c>
      <c r="C75" t="s">
        <v>145</v>
      </c>
      <c r="D75" s="1">
        <v>19.84</v>
      </c>
      <c r="E75" s="2">
        <v>4.3</v>
      </c>
      <c r="F75" s="2">
        <v>85.31</v>
      </c>
      <c r="G75" t="s">
        <v>2046</v>
      </c>
      <c r="H75" t="s">
        <v>2046</v>
      </c>
    </row>
    <row r="76" spans="1:8">
      <c r="A76" t="s">
        <v>2069</v>
      </c>
      <c r="B76" t="s">
        <v>1018</v>
      </c>
      <c r="C76" t="s">
        <v>2070</v>
      </c>
      <c r="D76" s="1">
        <v>23.4</v>
      </c>
      <c r="E76" s="2">
        <v>3.45</v>
      </c>
      <c r="F76" s="2">
        <v>80.73</v>
      </c>
      <c r="G76" t="s">
        <v>2071</v>
      </c>
      <c r="H76" t="s">
        <v>2071</v>
      </c>
    </row>
    <row r="77" spans="1:8">
      <c r="A77" t="s">
        <v>2072</v>
      </c>
      <c r="B77" t="s">
        <v>2073</v>
      </c>
      <c r="C77" t="s">
        <v>2074</v>
      </c>
      <c r="D77" s="1">
        <v>16.78</v>
      </c>
      <c r="E77" s="2">
        <v>5.7</v>
      </c>
      <c r="F77" s="2">
        <v>95.65</v>
      </c>
      <c r="G77" t="s">
        <v>1934</v>
      </c>
      <c r="H77" t="s">
        <v>1934</v>
      </c>
    </row>
    <row r="78" spans="1:8">
      <c r="A78" t="s">
        <v>2075</v>
      </c>
      <c r="B78" t="s">
        <v>1255</v>
      </c>
      <c r="C78" t="s">
        <v>1995</v>
      </c>
      <c r="D78" s="1">
        <v>18.84</v>
      </c>
      <c r="E78" s="2">
        <v>3.85</v>
      </c>
      <c r="F78" s="2">
        <v>72.53</v>
      </c>
      <c r="G78" t="s">
        <v>14</v>
      </c>
      <c r="H78" t="s">
        <v>14</v>
      </c>
    </row>
    <row r="79" spans="1:8">
      <c r="A79" t="s">
        <v>2076</v>
      </c>
      <c r="B79" t="s">
        <v>2077</v>
      </c>
      <c r="C79" t="s">
        <v>2078</v>
      </c>
      <c r="D79" s="1">
        <v>16.39</v>
      </c>
      <c r="E79" s="2">
        <v>4.3</v>
      </c>
      <c r="F79" s="2">
        <v>70.48</v>
      </c>
      <c r="G79" t="s">
        <v>2079</v>
      </c>
      <c r="H79" t="s">
        <v>2079</v>
      </c>
    </row>
    <row r="80" spans="1:8">
      <c r="A80" t="s">
        <v>2080</v>
      </c>
      <c r="B80" t="s">
        <v>2081</v>
      </c>
      <c r="C80" t="s">
        <v>2082</v>
      </c>
      <c r="D80" s="1">
        <v>18.72</v>
      </c>
      <c r="E80" s="2">
        <v>9</v>
      </c>
      <c r="F80" s="2">
        <v>168.48</v>
      </c>
      <c r="G80" t="s">
        <v>1921</v>
      </c>
      <c r="H80" t="s">
        <v>1921</v>
      </c>
    </row>
    <row r="81" spans="1:8">
      <c r="A81" t="s">
        <v>2083</v>
      </c>
      <c r="B81" t="s">
        <v>1327</v>
      </c>
      <c r="C81" t="s">
        <v>2025</v>
      </c>
      <c r="D81" s="1">
        <v>1</v>
      </c>
      <c r="E81" s="2">
        <v>325</v>
      </c>
      <c r="F81" s="2">
        <v>325</v>
      </c>
      <c r="G81" t="s">
        <v>1941</v>
      </c>
      <c r="H81" t="s">
        <v>1941</v>
      </c>
    </row>
    <row r="82" spans="1:8">
      <c r="A82" t="s">
        <v>2084</v>
      </c>
      <c r="B82" t="s">
        <v>1327</v>
      </c>
      <c r="C82" t="s">
        <v>1926</v>
      </c>
      <c r="D82" s="1">
        <v>19.71</v>
      </c>
      <c r="E82" s="2">
        <v>4.7</v>
      </c>
      <c r="F82" s="2">
        <v>92.64</v>
      </c>
      <c r="G82" t="s">
        <v>1914</v>
      </c>
      <c r="H82" t="s">
        <v>1914</v>
      </c>
    </row>
    <row r="83" spans="1:8">
      <c r="A83" t="s">
        <v>2085</v>
      </c>
      <c r="B83" t="s">
        <v>2086</v>
      </c>
      <c r="C83" t="s">
        <v>2025</v>
      </c>
      <c r="D83" s="1">
        <v>1</v>
      </c>
      <c r="E83" s="2">
        <v>520</v>
      </c>
      <c r="F83" s="2">
        <v>520</v>
      </c>
      <c r="G83" t="s">
        <v>1941</v>
      </c>
      <c r="H83" t="s">
        <v>1941</v>
      </c>
    </row>
    <row r="84" spans="1:8">
      <c r="A84" t="s">
        <v>2087</v>
      </c>
      <c r="B84" t="s">
        <v>2086</v>
      </c>
      <c r="C84" t="s">
        <v>2025</v>
      </c>
      <c r="D84" s="1">
        <v>1</v>
      </c>
      <c r="E84" s="2">
        <v>325</v>
      </c>
      <c r="F84" s="2">
        <v>325</v>
      </c>
      <c r="G84" t="s">
        <v>1941</v>
      </c>
      <c r="H84" t="s">
        <v>1941</v>
      </c>
    </row>
    <row r="85" spans="1:8">
      <c r="A85" t="s">
        <v>2088</v>
      </c>
      <c r="B85" t="s">
        <v>2086</v>
      </c>
      <c r="C85" t="s">
        <v>2089</v>
      </c>
      <c r="D85" s="1">
        <v>17.69</v>
      </c>
      <c r="E85" s="2">
        <v>5.2</v>
      </c>
      <c r="F85" s="2">
        <v>91.99</v>
      </c>
      <c r="G85" t="s">
        <v>1914</v>
      </c>
      <c r="H85" t="s">
        <v>1914</v>
      </c>
    </row>
    <row r="86" spans="1:8">
      <c r="A86" t="s">
        <v>2090</v>
      </c>
      <c r="B86" t="s">
        <v>2091</v>
      </c>
      <c r="C86" t="s">
        <v>2092</v>
      </c>
      <c r="D86" s="1">
        <v>17.38</v>
      </c>
      <c r="E86" s="2">
        <v>3.95</v>
      </c>
      <c r="F86" s="2">
        <v>68.65</v>
      </c>
      <c r="G86" t="s">
        <v>2079</v>
      </c>
      <c r="H86" t="s">
        <v>2079</v>
      </c>
    </row>
    <row r="87" spans="1:8">
      <c r="A87" t="s">
        <v>2093</v>
      </c>
      <c r="B87" t="s">
        <v>2091</v>
      </c>
      <c r="C87" t="s">
        <v>2025</v>
      </c>
      <c r="D87" s="1">
        <v>1</v>
      </c>
      <c r="E87" s="2">
        <v>585</v>
      </c>
      <c r="F87" s="2">
        <v>585</v>
      </c>
      <c r="G87" t="s">
        <v>1941</v>
      </c>
      <c r="H87" t="s">
        <v>1941</v>
      </c>
    </row>
    <row r="88" spans="1:8">
      <c r="A88" t="s">
        <v>2094</v>
      </c>
      <c r="B88" t="s">
        <v>1353</v>
      </c>
      <c r="C88" t="s">
        <v>2095</v>
      </c>
      <c r="D88" s="1">
        <v>20.53</v>
      </c>
      <c r="E88" s="2">
        <v>3.5</v>
      </c>
      <c r="F88" s="2">
        <v>71.86</v>
      </c>
      <c r="G88" t="s">
        <v>1951</v>
      </c>
      <c r="H88" t="s">
        <v>1952</v>
      </c>
    </row>
    <row r="89" spans="1:8">
      <c r="A89" t="s">
        <v>2096</v>
      </c>
      <c r="B89" t="s">
        <v>1353</v>
      </c>
      <c r="C89" t="s">
        <v>2097</v>
      </c>
      <c r="D89" s="1">
        <v>20.28</v>
      </c>
      <c r="E89" s="2">
        <v>3.25</v>
      </c>
      <c r="F89" s="2">
        <v>65.91</v>
      </c>
      <c r="G89" t="s">
        <v>2098</v>
      </c>
      <c r="H89" t="s">
        <v>2098</v>
      </c>
    </row>
    <row r="90" spans="1:8">
      <c r="A90" t="s">
        <v>2099</v>
      </c>
      <c r="B90" t="s">
        <v>2100</v>
      </c>
      <c r="C90" t="s">
        <v>2101</v>
      </c>
      <c r="D90" s="1">
        <v>18.44</v>
      </c>
      <c r="E90" s="2">
        <v>5.95</v>
      </c>
      <c r="F90" s="2">
        <v>109.72</v>
      </c>
      <c r="G90" t="s">
        <v>2001</v>
      </c>
      <c r="H90" t="s">
        <v>2001</v>
      </c>
    </row>
    <row r="91" spans="1:8">
      <c r="A91" t="s">
        <v>2102</v>
      </c>
      <c r="B91" t="s">
        <v>1381</v>
      </c>
      <c r="C91" t="s">
        <v>22</v>
      </c>
      <c r="D91" s="1">
        <v>18.82</v>
      </c>
      <c r="E91" s="2">
        <v>5.45</v>
      </c>
      <c r="F91" s="2">
        <v>102.57</v>
      </c>
      <c r="G91" t="s">
        <v>2014</v>
      </c>
      <c r="H91" t="s">
        <v>2014</v>
      </c>
    </row>
    <row r="92" spans="1:8">
      <c r="A92" t="s">
        <v>2103</v>
      </c>
      <c r="B92" t="s">
        <v>1437</v>
      </c>
      <c r="C92" t="s">
        <v>2104</v>
      </c>
      <c r="D92" s="1">
        <v>20.44</v>
      </c>
      <c r="E92" s="2">
        <v>3.45</v>
      </c>
      <c r="F92" s="2">
        <v>70.52</v>
      </c>
      <c r="G92" t="s">
        <v>2008</v>
      </c>
      <c r="H92" t="s">
        <v>2008</v>
      </c>
    </row>
    <row r="93" spans="1:8">
      <c r="A93" t="s">
        <v>2105</v>
      </c>
      <c r="B93" t="s">
        <v>1437</v>
      </c>
      <c r="C93" t="s">
        <v>2106</v>
      </c>
      <c r="D93" s="1">
        <v>19.41</v>
      </c>
      <c r="E93" s="2">
        <v>3.95</v>
      </c>
      <c r="F93" s="2">
        <v>76.67</v>
      </c>
      <c r="G93" t="s">
        <v>2107</v>
      </c>
      <c r="H93" t="s">
        <v>2107</v>
      </c>
    </row>
    <row r="94" spans="1:8">
      <c r="A94" t="s">
        <v>2108</v>
      </c>
      <c r="B94" t="s">
        <v>1559</v>
      </c>
      <c r="C94" t="s">
        <v>761</v>
      </c>
      <c r="D94" s="1">
        <v>22.53</v>
      </c>
      <c r="E94" s="2">
        <v>4.15</v>
      </c>
      <c r="F94" s="2">
        <v>93.5</v>
      </c>
      <c r="G94" t="s">
        <v>2071</v>
      </c>
      <c r="H94" t="s">
        <v>2071</v>
      </c>
    </row>
    <row r="95" spans="1:8">
      <c r="A95" t="s">
        <v>2109</v>
      </c>
      <c r="B95" t="s">
        <v>1559</v>
      </c>
      <c r="C95" t="s">
        <v>2110</v>
      </c>
      <c r="D95" s="1">
        <v>20.73</v>
      </c>
      <c r="E95" s="2">
        <v>5.95</v>
      </c>
      <c r="F95" s="2">
        <v>123.34</v>
      </c>
      <c r="G95" t="s">
        <v>2098</v>
      </c>
      <c r="H95" t="s">
        <v>2098</v>
      </c>
    </row>
    <row r="96" spans="1:8">
      <c r="A96" t="s">
        <v>2111</v>
      </c>
      <c r="B96" t="s">
        <v>2112</v>
      </c>
      <c r="C96" t="s">
        <v>2025</v>
      </c>
      <c r="D96" s="1">
        <v>1</v>
      </c>
      <c r="E96" s="2">
        <v>520</v>
      </c>
      <c r="F96" s="2">
        <v>520</v>
      </c>
      <c r="G96" t="s">
        <v>1941</v>
      </c>
      <c r="H96" t="s">
        <v>1941</v>
      </c>
    </row>
    <row r="97" spans="1:8">
      <c r="A97" t="s">
        <v>2113</v>
      </c>
      <c r="B97" t="s">
        <v>1600</v>
      </c>
      <c r="C97" t="s">
        <v>1629</v>
      </c>
      <c r="D97" s="1">
        <v>1</v>
      </c>
      <c r="E97" s="2">
        <v>80</v>
      </c>
      <c r="F97" s="2">
        <v>80</v>
      </c>
      <c r="G97" t="s">
        <v>2011</v>
      </c>
      <c r="H97" t="s">
        <v>2011</v>
      </c>
    </row>
    <row r="98" spans="1:8">
      <c r="A98" t="s">
        <v>2114</v>
      </c>
      <c r="B98" t="s">
        <v>1600</v>
      </c>
      <c r="C98" t="s">
        <v>1038</v>
      </c>
      <c r="D98" s="1">
        <v>23.07</v>
      </c>
      <c r="E98" s="2">
        <v>6.15</v>
      </c>
      <c r="F98" s="2">
        <v>141.88</v>
      </c>
      <c r="G98" t="s">
        <v>2011</v>
      </c>
      <c r="H98" t="s">
        <v>2011</v>
      </c>
    </row>
    <row r="99" spans="1:8">
      <c r="A99" t="s">
        <v>2115</v>
      </c>
      <c r="B99" t="s">
        <v>1600</v>
      </c>
      <c r="C99" t="s">
        <v>1629</v>
      </c>
      <c r="D99" s="1">
        <v>1</v>
      </c>
      <c r="E99" s="2">
        <v>103.5</v>
      </c>
      <c r="F99" s="2">
        <v>103.5</v>
      </c>
      <c r="G99" t="s">
        <v>1934</v>
      </c>
      <c r="H99" t="s">
        <v>1934</v>
      </c>
    </row>
    <row r="100" spans="1:8">
      <c r="A100" t="s">
        <v>2116</v>
      </c>
      <c r="B100" t="s">
        <v>1600</v>
      </c>
      <c r="C100" t="s">
        <v>2117</v>
      </c>
      <c r="D100" s="1">
        <v>1</v>
      </c>
      <c r="E100" s="2">
        <v>100</v>
      </c>
      <c r="F100" s="2">
        <v>100</v>
      </c>
      <c r="G100" t="s">
        <v>2008</v>
      </c>
      <c r="H100" t="s">
        <v>2008</v>
      </c>
    </row>
    <row r="101" spans="1:8">
      <c r="A101" t="s">
        <v>2118</v>
      </c>
      <c r="B101" t="s">
        <v>1600</v>
      </c>
      <c r="C101" t="s">
        <v>2119</v>
      </c>
      <c r="D101" s="1">
        <v>1</v>
      </c>
      <c r="E101" s="2">
        <v>166</v>
      </c>
      <c r="F101" s="2">
        <v>166</v>
      </c>
      <c r="G101" t="s">
        <v>2008</v>
      </c>
      <c r="H101" t="s">
        <v>2008</v>
      </c>
    </row>
    <row r="102" spans="1:8">
      <c r="A102" t="s">
        <v>2120</v>
      </c>
      <c r="B102" t="s">
        <v>2121</v>
      </c>
      <c r="C102" t="s">
        <v>2025</v>
      </c>
      <c r="D102" s="1">
        <v>1</v>
      </c>
      <c r="E102" s="2">
        <v>585</v>
      </c>
      <c r="F102" s="2">
        <v>585</v>
      </c>
      <c r="G102" t="s">
        <v>1941</v>
      </c>
      <c r="H102" t="s">
        <v>1941</v>
      </c>
    </row>
    <row r="103" spans="1:8">
      <c r="A103" t="s">
        <v>2122</v>
      </c>
      <c r="B103" t="s">
        <v>2121</v>
      </c>
      <c r="C103" t="s">
        <v>2025</v>
      </c>
      <c r="D103" s="1">
        <v>8</v>
      </c>
      <c r="E103" s="2">
        <v>520</v>
      </c>
      <c r="F103" s="2">
        <v>4160</v>
      </c>
      <c r="G103" t="s">
        <v>1941</v>
      </c>
      <c r="H103" t="s">
        <v>1941</v>
      </c>
    </row>
    <row r="104" spans="1:8">
      <c r="A104" t="s">
        <v>2123</v>
      </c>
      <c r="B104" t="s">
        <v>1649</v>
      </c>
      <c r="C104" t="s">
        <v>2124</v>
      </c>
      <c r="D104" s="1">
        <v>20.7</v>
      </c>
      <c r="E104" s="2">
        <v>4.15</v>
      </c>
      <c r="F104" s="2">
        <v>85.91</v>
      </c>
      <c r="G104" t="s">
        <v>2125</v>
      </c>
      <c r="H104" t="s">
        <v>2125</v>
      </c>
    </row>
    <row r="105" spans="1:8">
      <c r="A105" t="s">
        <v>2126</v>
      </c>
      <c r="B105" t="s">
        <v>1649</v>
      </c>
      <c r="C105" t="s">
        <v>2127</v>
      </c>
      <c r="D105" s="1">
        <v>20.92</v>
      </c>
      <c r="E105" s="2">
        <v>4.7</v>
      </c>
      <c r="F105" s="2">
        <v>98.32</v>
      </c>
      <c r="G105" t="s">
        <v>2128</v>
      </c>
      <c r="H105" t="s">
        <v>2128</v>
      </c>
    </row>
    <row r="106" spans="1:8">
      <c r="A106" t="s">
        <v>2129</v>
      </c>
      <c r="B106" t="s">
        <v>1693</v>
      </c>
      <c r="C106" t="s">
        <v>1831</v>
      </c>
      <c r="D106" s="1">
        <v>17.97</v>
      </c>
      <c r="E106" s="2">
        <v>3.85</v>
      </c>
      <c r="F106" s="2">
        <v>69.18</v>
      </c>
      <c r="G106" t="s">
        <v>2125</v>
      </c>
      <c r="H106" t="s">
        <v>2125</v>
      </c>
    </row>
    <row r="107" spans="1:8">
      <c r="A107" t="s">
        <v>2130</v>
      </c>
      <c r="B107" t="s">
        <v>2131</v>
      </c>
      <c r="C107" t="s">
        <v>2132</v>
      </c>
      <c r="D107" s="1">
        <v>21.73</v>
      </c>
      <c r="E107" s="2">
        <v>6.15</v>
      </c>
      <c r="F107" s="2">
        <v>133.64</v>
      </c>
      <c r="G107" t="s">
        <v>1914</v>
      </c>
      <c r="H107" t="s">
        <v>1914</v>
      </c>
    </row>
    <row r="108" spans="1:8">
      <c r="A108"/>
      <c r="B108"/>
      <c r="C108"/>
      <c r="D108" s="1"/>
      <c r="E108" s="2" t="s">
        <v>1910</v>
      </c>
      <c r="F108" s="2">
        <f ca="1">SUBTOTAL(109,Table2[TOTAL])</f>
        <v>0</v>
      </c>
      <c r="G108"/>
      <c r="H108"/>
    </row>
  </sheetData>
  <pageMargins left="0.75" right="0.75" top="1" bottom="1" header="0.5" footer="0.5"/>
  <headerFooter scaleWithDoc="1" alignWithMargins="0" differentFirst="0" differentOddEven="0"/>
  <tableParts count="1">
    <tablePart r:id="rId1"/>
  </tableParts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13"/>
  <sheetViews>
    <sheetView view="normal" workbookViewId="0">
      <selection pane="topLeft" activeCell="A1" sqref="A1"/>
    </sheetView>
  </sheetViews>
  <sheetFormatPr defaultRowHeight="12.75"/>
  <cols>
    <col min="1" max="1" width="13.7109375" bestFit="1" customWidth="1"/>
    <col min="2" max="2" width="12.7109375" bestFit="1" customWidth="1"/>
    <col min="3" max="3" width="67.84765625" bestFit="1" customWidth="1"/>
    <col min="4" max="4" width="9" bestFit="1" customWidth="1"/>
    <col min="5" max="5" width="10.5703125" bestFit="1" customWidth="1"/>
    <col min="6" max="6" width="11" bestFit="1" customWidth="1"/>
    <col min="7" max="7" width="12.7109375" bestFit="1" customWidth="1"/>
    <col min="8" max="8" width="28.140625" bestFit="1" customWidth="1"/>
  </cols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9</v>
      </c>
    </row>
    <row r="2" spans="1:8">
      <c r="A2" t="s">
        <v>2133</v>
      </c>
      <c r="B2" t="s">
        <v>538</v>
      </c>
      <c r="C2" t="s">
        <v>2134</v>
      </c>
      <c r="D2" s="1">
        <v>22.4</v>
      </c>
      <c r="E2" s="2">
        <v>6.85</v>
      </c>
      <c r="F2" s="2">
        <v>6.85</v>
      </c>
      <c r="G2" t="s">
        <v>2135</v>
      </c>
      <c r="H2" t="s">
        <v>2067</v>
      </c>
    </row>
    <row r="3" spans="1:8">
      <c r="A3" t="s">
        <v>2136</v>
      </c>
      <c r="B3" t="s">
        <v>603</v>
      </c>
      <c r="C3" t="s">
        <v>1831</v>
      </c>
      <c r="D3" s="1">
        <v>18.41</v>
      </c>
      <c r="E3" s="2">
        <v>3.85</v>
      </c>
      <c r="F3" s="2">
        <v>3.85</v>
      </c>
      <c r="G3" t="s">
        <v>2137</v>
      </c>
      <c r="H3" t="s">
        <v>2138</v>
      </c>
    </row>
    <row r="4" spans="1:8">
      <c r="A4" t="s">
        <v>2139</v>
      </c>
      <c r="B4" t="s">
        <v>603</v>
      </c>
      <c r="C4" t="s">
        <v>1831</v>
      </c>
      <c r="D4" s="1">
        <v>18.42</v>
      </c>
      <c r="E4" s="2">
        <v>3.85</v>
      </c>
      <c r="F4" s="2">
        <v>3.85</v>
      </c>
      <c r="G4" t="s">
        <v>2137</v>
      </c>
      <c r="H4" t="s">
        <v>2138</v>
      </c>
    </row>
    <row r="5" spans="1:8">
      <c r="A5" t="s">
        <v>2140</v>
      </c>
      <c r="B5" t="s">
        <v>774</v>
      </c>
      <c r="C5" t="s">
        <v>2141</v>
      </c>
      <c r="D5" s="1">
        <v>18.19</v>
      </c>
      <c r="E5" s="2">
        <v>8</v>
      </c>
      <c r="F5" s="2">
        <v>8</v>
      </c>
      <c r="G5" t="s">
        <v>2142</v>
      </c>
      <c r="H5" t="s">
        <v>2098</v>
      </c>
    </row>
    <row r="6" spans="1:8">
      <c r="A6" t="s">
        <v>2143</v>
      </c>
      <c r="B6" t="s">
        <v>774</v>
      </c>
      <c r="C6" t="s">
        <v>2144</v>
      </c>
      <c r="D6" s="1">
        <v>20.47</v>
      </c>
      <c r="E6" s="2">
        <v>8.5</v>
      </c>
      <c r="F6" s="2">
        <v>8.5</v>
      </c>
      <c r="G6" t="s">
        <v>2145</v>
      </c>
      <c r="H6" t="s">
        <v>1938</v>
      </c>
    </row>
    <row r="7" spans="1:8">
      <c r="A7" t="s">
        <v>2146</v>
      </c>
      <c r="B7" t="s">
        <v>809</v>
      </c>
      <c r="C7" t="s">
        <v>2147</v>
      </c>
      <c r="D7" s="1">
        <v>6</v>
      </c>
      <c r="E7" s="2">
        <v>5.2</v>
      </c>
      <c r="F7" s="2">
        <v>5.2</v>
      </c>
      <c r="G7" t="s">
        <v>2148</v>
      </c>
      <c r="H7" t="s">
        <v>1952</v>
      </c>
    </row>
    <row r="8" spans="1:8">
      <c r="A8" t="s">
        <v>2149</v>
      </c>
      <c r="B8" t="s">
        <v>940</v>
      </c>
      <c r="C8" t="s">
        <v>2150</v>
      </c>
      <c r="D8" s="1">
        <v>1</v>
      </c>
      <c r="E8" s="2">
        <v>60</v>
      </c>
      <c r="F8" s="2">
        <v>60</v>
      </c>
      <c r="G8" t="s">
        <v>2151</v>
      </c>
      <c r="H8" t="s">
        <v>2138</v>
      </c>
    </row>
    <row r="9" spans="1:8">
      <c r="A9" t="s">
        <v>2152</v>
      </c>
      <c r="B9" t="s">
        <v>2077</v>
      </c>
      <c r="C9" t="s">
        <v>2153</v>
      </c>
      <c r="D9" s="1">
        <v>6</v>
      </c>
      <c r="E9" s="2">
        <v>6.2</v>
      </c>
      <c r="F9" s="2">
        <v>6.2</v>
      </c>
      <c r="G9" t="s">
        <v>2154</v>
      </c>
      <c r="H9" t="s">
        <v>1952</v>
      </c>
    </row>
    <row r="10" spans="1:8">
      <c r="A10" t="s">
        <v>2155</v>
      </c>
      <c r="B10" t="s">
        <v>1649</v>
      </c>
      <c r="C10" t="s">
        <v>2156</v>
      </c>
      <c r="D10" s="1">
        <v>21.14</v>
      </c>
      <c r="E10" s="2">
        <v>4.7</v>
      </c>
      <c r="F10" s="2">
        <v>4.7</v>
      </c>
      <c r="G10" t="s">
        <v>2157</v>
      </c>
      <c r="H10" t="s">
        <v>1930</v>
      </c>
    </row>
    <row r="11" spans="1:8">
      <c r="A11" t="s">
        <v>2158</v>
      </c>
      <c r="B11" t="s">
        <v>1649</v>
      </c>
      <c r="C11" t="s">
        <v>2159</v>
      </c>
      <c r="D11" s="1">
        <v>21.31</v>
      </c>
      <c r="E11" s="2">
        <v>6.15</v>
      </c>
      <c r="F11" s="2">
        <v>6.15</v>
      </c>
      <c r="G11" t="s">
        <v>2160</v>
      </c>
      <c r="H11" t="s">
        <v>2107</v>
      </c>
    </row>
    <row r="12" spans="1:8">
      <c r="A12" t="s">
        <v>2161</v>
      </c>
      <c r="B12" t="s">
        <v>1693</v>
      </c>
      <c r="C12" t="s">
        <v>2162</v>
      </c>
      <c r="D12" s="1">
        <v>17.82</v>
      </c>
      <c r="E12" s="2">
        <v>3.95</v>
      </c>
      <c r="F12" s="2">
        <v>3.95</v>
      </c>
      <c r="G12" t="s">
        <v>2163</v>
      </c>
      <c r="H12" t="s">
        <v>2125</v>
      </c>
    </row>
    <row r="13" spans="1:8">
      <c r="A13"/>
      <c r="B13"/>
      <c r="C13"/>
      <c r="D13" s="1"/>
      <c r="E13" s="2" t="s">
        <v>1910</v>
      </c>
      <c r="F13" s="2">
        <f ca="1">SUBTOTAL(109,Table3[TOTAL])</f>
        <v>0</v>
      </c>
      <c r="G13"/>
      <c r="H13"/>
    </row>
  </sheetData>
  <pageMargins left="0.75" right="0.75" top="1" bottom="1" header="0.5" footer="0.5"/>
  <headerFooter scaleWithDoc="1" alignWithMargins="0" differentFirst="0" differentOddEven="0"/>
  <tableParts count="1">
    <tablePart r:id="rId1"/>
  </tableParts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61"/>
  <sheetViews>
    <sheetView view="normal" workbookViewId="0">
      <selection pane="topLeft" activeCell="A1" sqref="A1"/>
    </sheetView>
  </sheetViews>
  <sheetFormatPr defaultRowHeight="12.75"/>
  <cols>
    <col min="1" max="2" width="12.7109375" bestFit="1" customWidth="1"/>
    <col min="3" max="3" width="17.41796875" bestFit="1" customWidth="1"/>
    <col min="4" max="4" width="17.140625" bestFit="1" customWidth="1"/>
    <col min="5" max="5" width="16.7109375" bestFit="1" customWidth="1"/>
    <col min="6" max="6" width="11" bestFit="1" customWidth="1"/>
    <col min="7" max="7" width="15.27734375" bestFit="1" customWidth="1"/>
    <col min="8" max="8" width="12.27734375" bestFit="1" customWidth="1"/>
    <col min="9" max="9" width="11.5703125" bestFit="1" customWidth="1"/>
  </cols>
  <sheetData>
    <row r="1" spans="1:9">
      <c r="A1" t="s">
        <v>6</v>
      </c>
      <c r="B1" t="s">
        <v>1</v>
      </c>
      <c r="C1" t="s">
        <v>2164</v>
      </c>
      <c r="D1" t="s">
        <v>2165</v>
      </c>
      <c r="E1" t="s">
        <v>2166</v>
      </c>
      <c r="F1" t="s">
        <v>2167</v>
      </c>
      <c r="G1" t="s">
        <v>2168</v>
      </c>
      <c r="H1" t="s">
        <v>2169</v>
      </c>
      <c r="I1" t="s">
        <v>5</v>
      </c>
    </row>
    <row r="2" spans="1:9">
      <c r="A2" t="s">
        <v>282</v>
      </c>
      <c r="B2" t="s">
        <v>280</v>
      </c>
      <c r="C2" t="s">
        <v>2170</v>
      </c>
      <c r="D2">
        <v>1167</v>
      </c>
      <c r="E2" t="s">
        <v>1908</v>
      </c>
      <c r="F2" s="3">
        <v>50</v>
      </c>
      <c r="G2" t="s">
        <v>1909</v>
      </c>
      <c r="H2" s="4">
        <v>-199.79</v>
      </c>
      <c r="I2" s="2">
        <v>734.98</v>
      </c>
    </row>
    <row r="3" spans="1:9">
      <c r="A3" t="s">
        <v>1020</v>
      </c>
      <c r="B3" t="s">
        <v>1018</v>
      </c>
      <c r="C3" t="s">
        <v>2170</v>
      </c>
      <c r="D3">
        <v>1140</v>
      </c>
      <c r="F3" s="3"/>
      <c r="G3" t="s">
        <v>1909</v>
      </c>
      <c r="H3" s="4">
        <v>-571.43</v>
      </c>
      <c r="I3" s="2">
        <v>2863.25</v>
      </c>
    </row>
    <row r="4" spans="1:9">
      <c r="A4" t="s">
        <v>1275</v>
      </c>
      <c r="B4" t="s">
        <v>1273</v>
      </c>
      <c r="C4" t="s">
        <v>2170</v>
      </c>
      <c r="D4">
        <v>1156</v>
      </c>
      <c r="E4" t="s">
        <v>1907</v>
      </c>
      <c r="F4" s="3">
        <v>50</v>
      </c>
      <c r="G4" t="s">
        <v>1909</v>
      </c>
      <c r="H4" s="4">
        <v>-495.9</v>
      </c>
      <c r="I4" s="2">
        <v>1780.9</v>
      </c>
    </row>
    <row r="5" spans="1:9">
      <c r="A5" t="s">
        <v>1328</v>
      </c>
      <c r="B5" t="s">
        <v>1327</v>
      </c>
      <c r="C5" t="s">
        <v>2171</v>
      </c>
      <c r="D5">
        <v>0</v>
      </c>
      <c r="F5" s="3"/>
      <c r="G5" t="s">
        <v>1909</v>
      </c>
      <c r="H5" s="4">
        <v>-536.94</v>
      </c>
      <c r="I5" s="2">
        <v>1416.27</v>
      </c>
    </row>
    <row r="6" spans="1:9">
      <c r="A6" t="s">
        <v>1354</v>
      </c>
      <c r="B6" t="s">
        <v>1353</v>
      </c>
      <c r="C6" t="s">
        <v>2170</v>
      </c>
      <c r="D6">
        <v>1143</v>
      </c>
      <c r="F6" s="3"/>
      <c r="G6" t="s">
        <v>1909</v>
      </c>
      <c r="H6" s="4">
        <v>-428.07</v>
      </c>
      <c r="I6" s="2">
        <v>1462.46</v>
      </c>
    </row>
    <row r="7" spans="1:9">
      <c r="A7" t="s">
        <v>1382</v>
      </c>
      <c r="B7" t="s">
        <v>1381</v>
      </c>
      <c r="C7" t="s">
        <v>2171</v>
      </c>
      <c r="D7">
        <v>0</v>
      </c>
      <c r="F7" s="3"/>
      <c r="G7" t="s">
        <v>1909</v>
      </c>
      <c r="H7" s="4">
        <v>-1012.04</v>
      </c>
      <c r="I7" s="2">
        <v>2114.55</v>
      </c>
    </row>
    <row r="8" spans="1:9">
      <c r="A8" t="s">
        <v>1429</v>
      </c>
      <c r="B8" t="s">
        <v>1428</v>
      </c>
      <c r="C8" t="s">
        <v>2171</v>
      </c>
      <c r="D8">
        <v>0</v>
      </c>
      <c r="F8" s="3"/>
      <c r="G8" t="s">
        <v>1909</v>
      </c>
      <c r="H8" s="4">
        <v>-162.45</v>
      </c>
      <c r="I8" s="2">
        <v>304.44</v>
      </c>
    </row>
    <row r="9" spans="1:9">
      <c r="A9" t="s">
        <v>1438</v>
      </c>
      <c r="B9" t="s">
        <v>1437</v>
      </c>
      <c r="C9" t="s">
        <v>2170</v>
      </c>
      <c r="D9">
        <v>1162</v>
      </c>
      <c r="F9" s="3"/>
      <c r="G9" t="s">
        <v>1909</v>
      </c>
      <c r="H9" s="4">
        <v>-664.91</v>
      </c>
      <c r="I9" s="2">
        <v>3781.4800000000005</v>
      </c>
    </row>
    <row r="10" spans="1:9">
      <c r="A10" t="s">
        <v>1498</v>
      </c>
      <c r="B10" t="s">
        <v>1497</v>
      </c>
      <c r="C10" t="s">
        <v>2170</v>
      </c>
      <c r="D10">
        <v>1150</v>
      </c>
      <c r="F10" s="3"/>
      <c r="G10" t="s">
        <v>1909</v>
      </c>
      <c r="H10" s="4">
        <v>-353.4</v>
      </c>
      <c r="I10" s="2">
        <v>1194.0100000000002</v>
      </c>
    </row>
    <row r="11" spans="1:9">
      <c r="A11" t="s">
        <v>1519</v>
      </c>
      <c r="B11" t="s">
        <v>1518</v>
      </c>
      <c r="C11" t="s">
        <v>2170</v>
      </c>
      <c r="D11">
        <v>1149</v>
      </c>
      <c r="E11" t="s">
        <v>1907</v>
      </c>
      <c r="F11" s="3">
        <v>200</v>
      </c>
      <c r="G11" t="s">
        <v>1909</v>
      </c>
      <c r="H11" s="4">
        <v>-677.73</v>
      </c>
      <c r="I11" s="2">
        <v>3322.94</v>
      </c>
    </row>
    <row r="12" spans="1:9">
      <c r="A12" t="s">
        <v>1560</v>
      </c>
      <c r="B12" t="s">
        <v>1559</v>
      </c>
      <c r="C12" t="s">
        <v>2171</v>
      </c>
      <c r="D12">
        <v>0</v>
      </c>
      <c r="F12" s="3"/>
      <c r="G12" t="s">
        <v>1909</v>
      </c>
      <c r="H12" s="4">
        <v>-560.88</v>
      </c>
      <c r="I12" s="2">
        <v>1671.92</v>
      </c>
    </row>
    <row r="13" spans="1:9">
      <c r="A13" t="s">
        <v>1589</v>
      </c>
      <c r="B13" t="s">
        <v>1588</v>
      </c>
      <c r="C13" t="s">
        <v>2170</v>
      </c>
      <c r="D13">
        <v>1143</v>
      </c>
      <c r="F13" s="3"/>
      <c r="G13" t="s">
        <v>1909</v>
      </c>
      <c r="H13" s="4">
        <v>-167.3</v>
      </c>
      <c r="I13" s="2">
        <v>654.4200000000001</v>
      </c>
    </row>
    <row r="14" spans="1:9">
      <c r="A14" t="s">
        <v>1601</v>
      </c>
      <c r="B14" t="s">
        <v>1600</v>
      </c>
      <c r="C14" t="s">
        <v>2170</v>
      </c>
      <c r="D14">
        <v>1165</v>
      </c>
      <c r="F14" s="3"/>
      <c r="G14" t="s">
        <v>1909</v>
      </c>
      <c r="H14" s="4">
        <v>-656.64</v>
      </c>
      <c r="I14" s="2">
        <v>3616.14</v>
      </c>
    </row>
    <row r="15" spans="1:9">
      <c r="A15" t="s">
        <v>1650</v>
      </c>
      <c r="B15" t="s">
        <v>1649</v>
      </c>
      <c r="C15" t="s">
        <v>2170</v>
      </c>
      <c r="D15">
        <v>1144</v>
      </c>
      <c r="F15" s="3"/>
      <c r="G15" t="s">
        <v>1909</v>
      </c>
      <c r="H15" s="4">
        <v>-516.71</v>
      </c>
      <c r="I15" s="2">
        <v>2846.29</v>
      </c>
    </row>
    <row r="16" spans="1:9">
      <c r="A16" t="s">
        <v>1694</v>
      </c>
      <c r="B16" t="s">
        <v>1693</v>
      </c>
      <c r="C16" t="s">
        <v>2171</v>
      </c>
      <c r="D16">
        <v>0</v>
      </c>
      <c r="F16" s="3"/>
      <c r="G16" t="s">
        <v>1909</v>
      </c>
      <c r="H16" s="4">
        <v>-378.2</v>
      </c>
      <c r="I16" s="2">
        <v>1786.99</v>
      </c>
    </row>
    <row r="17" spans="1:9">
      <c r="A17" t="s">
        <v>1725</v>
      </c>
      <c r="B17" t="s">
        <v>1724</v>
      </c>
      <c r="C17" t="s">
        <v>2171</v>
      </c>
      <c r="D17">
        <v>0</v>
      </c>
      <c r="F17" s="3"/>
      <c r="G17" t="s">
        <v>1909</v>
      </c>
      <c r="H17" s="4">
        <v>-432.63</v>
      </c>
      <c r="I17" s="2">
        <v>1527.11</v>
      </c>
    </row>
    <row r="18" spans="1:9">
      <c r="A18" t="s">
        <v>1753</v>
      </c>
      <c r="B18" t="s">
        <v>1752</v>
      </c>
      <c r="C18" t="s">
        <v>2170</v>
      </c>
      <c r="D18">
        <v>1155</v>
      </c>
      <c r="F18" s="3"/>
      <c r="G18" t="s">
        <v>1909</v>
      </c>
      <c r="H18" s="4">
        <v>-944.78</v>
      </c>
      <c r="I18" s="2">
        <v>4071.0300000000007</v>
      </c>
    </row>
    <row r="19" spans="1:9">
      <c r="A19" t="s">
        <v>1802</v>
      </c>
      <c r="B19" t="s">
        <v>1801</v>
      </c>
      <c r="C19" t="s">
        <v>2170</v>
      </c>
      <c r="D19">
        <v>1158</v>
      </c>
      <c r="F19" s="3"/>
      <c r="G19" t="s">
        <v>1909</v>
      </c>
      <c r="H19" s="4">
        <v>-574.28</v>
      </c>
      <c r="I19" s="2">
        <v>1958.7099999999998</v>
      </c>
    </row>
    <row r="20" spans="1:9">
      <c r="A20" t="s">
        <v>1835</v>
      </c>
      <c r="B20" t="s">
        <v>1834</v>
      </c>
      <c r="C20" t="s">
        <v>2170</v>
      </c>
      <c r="D20">
        <v>1152</v>
      </c>
      <c r="E20" t="s">
        <v>1907</v>
      </c>
      <c r="F20" s="3">
        <v>200</v>
      </c>
      <c r="G20" t="s">
        <v>1909</v>
      </c>
      <c r="H20" s="4">
        <v>-710.79</v>
      </c>
      <c r="I20" s="2">
        <v>3264.46</v>
      </c>
    </row>
    <row r="21" spans="1:9">
      <c r="A21" t="s">
        <v>1876</v>
      </c>
      <c r="B21" t="s">
        <v>1875</v>
      </c>
      <c r="C21" t="s">
        <v>2171</v>
      </c>
      <c r="D21">
        <v>0</v>
      </c>
      <c r="E21" t="s">
        <v>1907</v>
      </c>
      <c r="F21" s="3">
        <v>50</v>
      </c>
      <c r="G21" t="s">
        <v>1909</v>
      </c>
      <c r="H21" s="4">
        <v>-667.19</v>
      </c>
      <c r="I21" s="2">
        <v>2519.97</v>
      </c>
    </row>
    <row r="22" spans="1:9">
      <c r="A22" t="s">
        <v>13</v>
      </c>
      <c r="B22" t="s">
        <v>11</v>
      </c>
      <c r="C22" t="s">
        <v>2171</v>
      </c>
      <c r="D22">
        <v>0</v>
      </c>
      <c r="F22" s="3"/>
      <c r="H22" s="4"/>
      <c r="I22" s="2">
        <v>3404.29</v>
      </c>
    </row>
    <row r="23" spans="1:9">
      <c r="A23" t="s">
        <v>73</v>
      </c>
      <c r="B23" t="s">
        <v>71</v>
      </c>
      <c r="C23" t="s">
        <v>2170</v>
      </c>
      <c r="D23">
        <v>1159</v>
      </c>
      <c r="F23" s="3"/>
      <c r="G23" t="s">
        <v>1909</v>
      </c>
      <c r="H23" s="4">
        <v>-499.61</v>
      </c>
      <c r="I23" s="2">
        <v>3515.98</v>
      </c>
    </row>
    <row r="24" spans="1:9">
      <c r="A24" t="s">
        <v>140</v>
      </c>
      <c r="B24" t="s">
        <v>138</v>
      </c>
      <c r="C24" t="s">
        <v>2170</v>
      </c>
      <c r="D24">
        <v>1154</v>
      </c>
      <c r="E24" t="s">
        <v>1907</v>
      </c>
      <c r="F24" s="3">
        <v>50</v>
      </c>
      <c r="G24" t="s">
        <v>1909</v>
      </c>
      <c r="H24" s="4">
        <v>-428.07</v>
      </c>
      <c r="I24" s="2">
        <v>2206.8999999999996</v>
      </c>
    </row>
    <row r="25" spans="1:9">
      <c r="A25" t="s">
        <v>175</v>
      </c>
      <c r="B25" t="s">
        <v>173</v>
      </c>
      <c r="C25" t="s">
        <v>2171</v>
      </c>
      <c r="D25">
        <v>0</v>
      </c>
      <c r="E25" t="s">
        <v>1908</v>
      </c>
      <c r="F25" s="3">
        <v>5</v>
      </c>
      <c r="G25" t="s">
        <v>1909</v>
      </c>
      <c r="H25" s="4">
        <v>-774.06</v>
      </c>
      <c r="I25" s="2">
        <v>3611.51</v>
      </c>
    </row>
    <row r="26" spans="1:9">
      <c r="A26" t="s">
        <v>234</v>
      </c>
      <c r="B26" t="s">
        <v>233</v>
      </c>
      <c r="C26" t="s">
        <v>2170</v>
      </c>
      <c r="D26">
        <v>1153</v>
      </c>
      <c r="E26" t="s">
        <v>1907</v>
      </c>
      <c r="F26" s="3">
        <v>200</v>
      </c>
      <c r="G26" t="s">
        <v>1909</v>
      </c>
      <c r="H26" s="4">
        <v>-587.39</v>
      </c>
      <c r="I26" s="2">
        <v>3428.02</v>
      </c>
    </row>
    <row r="27" spans="1:9">
      <c r="A27" t="s">
        <v>302</v>
      </c>
      <c r="B27" t="s">
        <v>301</v>
      </c>
      <c r="C27" t="s">
        <v>2171</v>
      </c>
      <c r="D27">
        <v>0</v>
      </c>
      <c r="F27" s="3"/>
      <c r="G27" t="s">
        <v>1909</v>
      </c>
      <c r="H27" s="4">
        <v>-686</v>
      </c>
      <c r="I27" s="2">
        <v>3503.68</v>
      </c>
    </row>
    <row r="28" spans="1:9">
      <c r="A28" t="s">
        <v>353</v>
      </c>
      <c r="B28" t="s">
        <v>352</v>
      </c>
      <c r="C28" t="s">
        <v>2170</v>
      </c>
      <c r="D28">
        <v>1142</v>
      </c>
      <c r="E28" t="s">
        <v>1907</v>
      </c>
      <c r="F28" s="3">
        <v>200</v>
      </c>
      <c r="G28" t="s">
        <v>1909</v>
      </c>
      <c r="H28" s="4">
        <v>-771.78</v>
      </c>
      <c r="I28" s="2">
        <v>4289.280000000001</v>
      </c>
    </row>
    <row r="29" spans="1:9">
      <c r="A29" t="s">
        <v>397</v>
      </c>
      <c r="B29" t="s">
        <v>395</v>
      </c>
      <c r="C29" t="s">
        <v>2170</v>
      </c>
      <c r="D29">
        <v>1141</v>
      </c>
      <c r="F29" s="3"/>
      <c r="G29" t="s">
        <v>1909</v>
      </c>
      <c r="H29" s="4">
        <v>-661.49</v>
      </c>
      <c r="I29" s="2">
        <v>3569.38</v>
      </c>
    </row>
    <row r="30" spans="1:9">
      <c r="A30" t="s">
        <v>468</v>
      </c>
      <c r="B30" t="s">
        <v>466</v>
      </c>
      <c r="C30" t="s">
        <v>2170</v>
      </c>
      <c r="D30">
        <v>1157</v>
      </c>
      <c r="F30" s="3"/>
      <c r="G30" t="s">
        <v>1909</v>
      </c>
      <c r="H30" s="4">
        <v>-204.06</v>
      </c>
      <c r="I30" s="2">
        <v>1552.74</v>
      </c>
    </row>
    <row r="31" spans="1:9">
      <c r="A31" t="s">
        <v>500</v>
      </c>
      <c r="B31" t="s">
        <v>499</v>
      </c>
      <c r="C31" t="s">
        <v>2171</v>
      </c>
      <c r="D31">
        <v>0</v>
      </c>
      <c r="F31" s="3"/>
      <c r="G31" t="s">
        <v>1909</v>
      </c>
      <c r="H31" s="4">
        <v>-448.88</v>
      </c>
      <c r="I31" s="2">
        <v>1276.9699999999998</v>
      </c>
    </row>
    <row r="32" spans="1:9">
      <c r="A32" t="s">
        <v>523</v>
      </c>
      <c r="B32" t="s">
        <v>521</v>
      </c>
      <c r="C32" t="s">
        <v>2170</v>
      </c>
      <c r="D32">
        <v>1146</v>
      </c>
      <c r="F32" s="3"/>
      <c r="G32" t="s">
        <v>1909</v>
      </c>
      <c r="H32" s="4">
        <v>-351.69</v>
      </c>
      <c r="I32" s="2">
        <v>660.28</v>
      </c>
    </row>
    <row r="33" spans="1:9">
      <c r="A33" t="s">
        <v>540</v>
      </c>
      <c r="B33" t="s">
        <v>538</v>
      </c>
      <c r="C33" t="s">
        <v>2170</v>
      </c>
      <c r="D33">
        <v>1145</v>
      </c>
      <c r="F33" s="3"/>
      <c r="G33" t="s">
        <v>1909</v>
      </c>
      <c r="H33" s="4">
        <v>-681.15</v>
      </c>
      <c r="I33" s="2">
        <v>3018.8399999999997</v>
      </c>
    </row>
    <row r="34" spans="1:9">
      <c r="A34" t="s">
        <v>604</v>
      </c>
      <c r="B34" t="s">
        <v>603</v>
      </c>
      <c r="C34" t="s">
        <v>2171</v>
      </c>
      <c r="D34">
        <v>0</v>
      </c>
      <c r="F34" s="3"/>
      <c r="G34" t="s">
        <v>1909</v>
      </c>
      <c r="H34" s="4">
        <v>-199.79</v>
      </c>
      <c r="I34" s="2">
        <v>-56.22999999999999</v>
      </c>
    </row>
    <row r="35" spans="1:9">
      <c r="A35" t="s">
        <v>609</v>
      </c>
      <c r="B35" t="s">
        <v>607</v>
      </c>
      <c r="C35" t="s">
        <v>2170</v>
      </c>
      <c r="D35">
        <v>1164</v>
      </c>
      <c r="F35" s="3"/>
      <c r="G35" t="s">
        <v>1909</v>
      </c>
      <c r="H35" s="4">
        <v>-596.22</v>
      </c>
      <c r="I35" s="2">
        <v>2096.3599999999997</v>
      </c>
    </row>
    <row r="36" spans="1:9">
      <c r="A36" t="s">
        <v>654</v>
      </c>
      <c r="B36" t="s">
        <v>653</v>
      </c>
      <c r="C36" t="s">
        <v>2170</v>
      </c>
      <c r="D36">
        <v>1163</v>
      </c>
      <c r="F36" s="3"/>
      <c r="G36" t="s">
        <v>1909</v>
      </c>
      <c r="H36" s="4">
        <v>-342</v>
      </c>
      <c r="I36" s="2">
        <v>2217.64</v>
      </c>
    </row>
    <row r="37" spans="1:9">
      <c r="A37" t="s">
        <v>699</v>
      </c>
      <c r="B37" t="s">
        <v>698</v>
      </c>
      <c r="C37" t="s">
        <v>2171</v>
      </c>
      <c r="D37">
        <v>0</v>
      </c>
      <c r="F37" s="3"/>
      <c r="G37" t="s">
        <v>1909</v>
      </c>
      <c r="H37" s="4">
        <v>-572.85</v>
      </c>
      <c r="I37" s="2">
        <v>1028.8000000000002</v>
      </c>
    </row>
    <row r="38" spans="1:9">
      <c r="A38" t="s">
        <v>723</v>
      </c>
      <c r="B38" t="s">
        <v>722</v>
      </c>
      <c r="C38" t="s">
        <v>2170</v>
      </c>
      <c r="D38">
        <v>1168</v>
      </c>
      <c r="F38" s="3"/>
      <c r="H38" s="4"/>
      <c r="I38" s="2">
        <v>181.98</v>
      </c>
    </row>
    <row r="39" spans="1:9">
      <c r="A39" t="s">
        <v>729</v>
      </c>
      <c r="B39" t="s">
        <v>728</v>
      </c>
      <c r="C39" t="s">
        <v>2171</v>
      </c>
      <c r="D39">
        <v>0</v>
      </c>
      <c r="F39" s="3"/>
      <c r="H39" s="4"/>
      <c r="I39" s="2">
        <v>145.66</v>
      </c>
    </row>
    <row r="40" spans="1:9">
      <c r="A40" t="s">
        <v>733</v>
      </c>
      <c r="B40" t="s">
        <v>732</v>
      </c>
      <c r="C40" t="s">
        <v>2170</v>
      </c>
      <c r="D40">
        <v>1166</v>
      </c>
      <c r="F40" s="3"/>
      <c r="G40" t="s">
        <v>1909</v>
      </c>
      <c r="H40" s="4">
        <v>-340.86</v>
      </c>
      <c r="I40" s="2">
        <v>1603.71</v>
      </c>
    </row>
    <row r="41" spans="1:9">
      <c r="A41" t="s">
        <v>768</v>
      </c>
      <c r="B41" t="s">
        <v>767</v>
      </c>
      <c r="C41" t="s">
        <v>2170</v>
      </c>
      <c r="D41">
        <v>1146</v>
      </c>
      <c r="F41" s="3"/>
      <c r="G41" t="s">
        <v>1909</v>
      </c>
      <c r="H41" s="4">
        <v>-285.29</v>
      </c>
      <c r="I41" s="2">
        <v>6.439999999999998</v>
      </c>
    </row>
    <row r="42" spans="1:9">
      <c r="A42" t="s">
        <v>775</v>
      </c>
      <c r="B42" t="s">
        <v>774</v>
      </c>
      <c r="C42" t="s">
        <v>2171</v>
      </c>
      <c r="D42">
        <v>0</v>
      </c>
      <c r="F42" s="3"/>
      <c r="G42" t="s">
        <v>1909</v>
      </c>
      <c r="H42" s="4">
        <v>-694.26</v>
      </c>
      <c r="I42" s="2">
        <v>1778.0000000000002</v>
      </c>
    </row>
    <row r="43" spans="1:9">
      <c r="A43" t="s">
        <v>810</v>
      </c>
      <c r="B43" t="s">
        <v>809</v>
      </c>
      <c r="C43" t="s">
        <v>2171</v>
      </c>
      <c r="D43">
        <v>0</v>
      </c>
      <c r="F43" s="3"/>
      <c r="G43" t="s">
        <v>1909</v>
      </c>
      <c r="H43" s="4">
        <v>-129.96</v>
      </c>
      <c r="I43" s="2">
        <v>-65.83000000000001</v>
      </c>
    </row>
    <row r="44" spans="1:9">
      <c r="A44" t="s">
        <v>814</v>
      </c>
      <c r="B44" t="s">
        <v>812</v>
      </c>
      <c r="C44" t="s">
        <v>2171</v>
      </c>
      <c r="D44">
        <v>0</v>
      </c>
      <c r="F44" s="3"/>
      <c r="G44" t="s">
        <v>1909</v>
      </c>
      <c r="H44" s="4">
        <v>-607.62</v>
      </c>
      <c r="I44" s="2">
        <v>2920.82</v>
      </c>
    </row>
    <row r="45" spans="1:9">
      <c r="A45" t="s">
        <v>851</v>
      </c>
      <c r="B45" t="s">
        <v>850</v>
      </c>
      <c r="C45" t="s">
        <v>2170</v>
      </c>
      <c r="D45">
        <v>1148</v>
      </c>
      <c r="F45" s="3"/>
      <c r="G45" t="s">
        <v>1909</v>
      </c>
      <c r="H45" s="4">
        <v>-117.14</v>
      </c>
      <c r="I45" s="2">
        <v>151.53000000000003</v>
      </c>
    </row>
    <row r="46" spans="1:9">
      <c r="A46" t="s">
        <v>856</v>
      </c>
      <c r="B46" t="s">
        <v>855</v>
      </c>
      <c r="C46" t="s">
        <v>2171</v>
      </c>
      <c r="D46">
        <v>0</v>
      </c>
      <c r="F46" s="3"/>
      <c r="G46" t="s">
        <v>1909</v>
      </c>
      <c r="H46" s="4">
        <v>-143.36</v>
      </c>
      <c r="I46" s="2">
        <v>-8.280000000000001</v>
      </c>
    </row>
    <row r="47" spans="1:9">
      <c r="A47" t="s">
        <v>861</v>
      </c>
      <c r="B47" t="s">
        <v>860</v>
      </c>
      <c r="C47" t="s">
        <v>2170</v>
      </c>
      <c r="D47">
        <v>1141</v>
      </c>
      <c r="F47" s="3"/>
      <c r="G47" t="s">
        <v>1909</v>
      </c>
      <c r="H47" s="4">
        <v>-623.01</v>
      </c>
      <c r="I47" s="2">
        <v>2931.62</v>
      </c>
    </row>
    <row r="48" spans="1:9">
      <c r="A48" t="s">
        <v>912</v>
      </c>
      <c r="B48" t="s">
        <v>910</v>
      </c>
      <c r="C48" t="s">
        <v>2171</v>
      </c>
      <c r="D48">
        <v>0</v>
      </c>
      <c r="F48" s="3"/>
      <c r="G48" t="s">
        <v>1909</v>
      </c>
      <c r="H48" s="4">
        <v>-387.6</v>
      </c>
      <c r="I48" s="2">
        <v>1427.61</v>
      </c>
    </row>
    <row r="49" spans="1:9">
      <c r="A49" t="s">
        <v>941</v>
      </c>
      <c r="B49" t="s">
        <v>940</v>
      </c>
      <c r="C49" t="s">
        <v>2171</v>
      </c>
      <c r="D49">
        <v>0</v>
      </c>
      <c r="F49" s="3"/>
      <c r="G49" t="s">
        <v>1909</v>
      </c>
      <c r="H49" s="4">
        <v>-207.2</v>
      </c>
      <c r="I49" s="2">
        <v>508.55</v>
      </c>
    </row>
    <row r="50" spans="1:9">
      <c r="A50" t="s">
        <v>954</v>
      </c>
      <c r="B50" t="s">
        <v>952</v>
      </c>
      <c r="C50" t="s">
        <v>2170</v>
      </c>
      <c r="D50">
        <v>1170</v>
      </c>
      <c r="F50" s="3"/>
      <c r="G50" t="s">
        <v>1909</v>
      </c>
      <c r="H50" s="4">
        <v>-222.02</v>
      </c>
      <c r="I50" s="2">
        <v>175.48</v>
      </c>
    </row>
    <row r="51" spans="1:9">
      <c r="A51" t="s">
        <v>961</v>
      </c>
      <c r="B51" t="s">
        <v>960</v>
      </c>
      <c r="C51" t="s">
        <v>2171</v>
      </c>
      <c r="D51">
        <v>0</v>
      </c>
      <c r="F51" s="3"/>
      <c r="H51" s="4"/>
      <c r="I51" s="2">
        <v>182.84</v>
      </c>
    </row>
    <row r="52" spans="1:9">
      <c r="A52" t="s">
        <v>967</v>
      </c>
      <c r="B52" t="s">
        <v>965</v>
      </c>
      <c r="C52" t="s">
        <v>2170</v>
      </c>
      <c r="D52">
        <v>1161</v>
      </c>
      <c r="E52" t="s">
        <v>1907</v>
      </c>
      <c r="F52" s="3">
        <v>50</v>
      </c>
      <c r="G52" t="s">
        <v>1909</v>
      </c>
      <c r="H52" s="4">
        <v>-607.62</v>
      </c>
      <c r="I52" s="2">
        <v>1710.27</v>
      </c>
    </row>
    <row r="53" spans="1:9">
      <c r="A53" t="s">
        <v>996</v>
      </c>
      <c r="B53" t="s">
        <v>995</v>
      </c>
      <c r="C53" t="s">
        <v>2170</v>
      </c>
      <c r="D53">
        <v>1147</v>
      </c>
      <c r="F53" s="3"/>
      <c r="G53" t="s">
        <v>1909</v>
      </c>
      <c r="H53" s="4">
        <v>-414.39</v>
      </c>
      <c r="I53" s="2">
        <v>1059.0300000000002</v>
      </c>
    </row>
    <row r="54" spans="1:9">
      <c r="A54" t="s">
        <v>1074</v>
      </c>
      <c r="B54" t="s">
        <v>1073</v>
      </c>
      <c r="C54" t="s">
        <v>2170</v>
      </c>
      <c r="D54">
        <v>1164</v>
      </c>
      <c r="F54" s="3"/>
      <c r="G54" t="s">
        <v>1909</v>
      </c>
      <c r="H54" s="4">
        <v>-428.64</v>
      </c>
      <c r="I54" s="2">
        <v>2328.9</v>
      </c>
    </row>
    <row r="55" spans="1:9">
      <c r="A55" t="s">
        <v>1117</v>
      </c>
      <c r="B55" t="s">
        <v>1116</v>
      </c>
      <c r="C55" t="s">
        <v>2170</v>
      </c>
      <c r="D55">
        <v>1151</v>
      </c>
      <c r="F55" s="3"/>
      <c r="H55" s="4"/>
      <c r="I55" s="2">
        <v>555.26</v>
      </c>
    </row>
    <row r="56" spans="1:9">
      <c r="A56" t="s">
        <v>1127</v>
      </c>
      <c r="B56" t="s">
        <v>1125</v>
      </c>
      <c r="C56" t="s">
        <v>2171</v>
      </c>
      <c r="D56">
        <v>0</v>
      </c>
      <c r="E56" t="s">
        <v>1908</v>
      </c>
      <c r="F56" s="3">
        <v>20</v>
      </c>
      <c r="G56" t="s">
        <v>1909</v>
      </c>
      <c r="H56" s="4">
        <v>-771.5</v>
      </c>
      <c r="I56" s="2">
        <v>3950.6899999999996</v>
      </c>
    </row>
    <row r="57" spans="1:9">
      <c r="A57" t="s">
        <v>1186</v>
      </c>
      <c r="B57" t="s">
        <v>1185</v>
      </c>
      <c r="C57" t="s">
        <v>2170</v>
      </c>
      <c r="D57">
        <v>1160</v>
      </c>
      <c r="F57" s="3"/>
      <c r="G57" t="s">
        <v>1909</v>
      </c>
      <c r="H57" s="4">
        <v>-419.81</v>
      </c>
      <c r="I57" s="2">
        <v>3154.73</v>
      </c>
    </row>
    <row r="58" spans="1:9">
      <c r="A58" t="s">
        <v>1225</v>
      </c>
      <c r="B58" t="s">
        <v>1224</v>
      </c>
      <c r="C58" t="s">
        <v>2170</v>
      </c>
      <c r="D58">
        <v>1168</v>
      </c>
      <c r="F58" s="3"/>
      <c r="G58" t="s">
        <v>1909</v>
      </c>
      <c r="H58" s="4">
        <v>-373.07</v>
      </c>
      <c r="I58" s="2">
        <v>1300.17</v>
      </c>
    </row>
    <row r="59" spans="1:9">
      <c r="A59" t="s">
        <v>1256</v>
      </c>
      <c r="B59" t="s">
        <v>1255</v>
      </c>
      <c r="C59" t="s">
        <v>2170</v>
      </c>
      <c r="D59">
        <v>1171</v>
      </c>
      <c r="F59" s="3"/>
      <c r="G59" t="s">
        <v>1909</v>
      </c>
      <c r="H59" s="4">
        <v>-387.32</v>
      </c>
      <c r="I59" s="2">
        <v>784.8300000000002</v>
      </c>
    </row>
    <row r="60" spans="1:9">
      <c r="A60" t="s">
        <v>1307</v>
      </c>
      <c r="B60" t="s">
        <v>1306</v>
      </c>
      <c r="C60" t="s">
        <v>2170</v>
      </c>
      <c r="D60">
        <v>1169</v>
      </c>
      <c r="F60" s="3"/>
      <c r="H60" s="4"/>
      <c r="I60" s="2">
        <v>1405.62</v>
      </c>
    </row>
    <row r="61" spans="1:9">
      <c r="A61"/>
      <c r="B61"/>
      <c r="C61"/>
      <c r="D61"/>
      <c r="F61" s="3">
        <f ca="1">SUBTOTAL(109,Table4[EXTRA])</f>
        <v>0</v>
      </c>
      <c r="H61" s="4">
        <f ca="1">SUBTOTAL(109,Table4[FUEL])</f>
        <v>0</v>
      </c>
      <c r="I61" s="2">
        <f ca="1">SUBTOTAL(109,Table4[TOTAL])</f>
        <v>0</v>
      </c>
    </row>
  </sheetData>
  <pageMargins left="0.75" right="0.75" top="1" bottom="1" header="0.5" footer="0.5"/>
  <headerFooter scaleWithDoc="1" alignWithMargins="0" differentFirst="0" differentOddEven="0"/>
  <tableParts count="1">
    <tablePart r:id="rId1"/>
  </tableParts>
</worksheet>
</file>

<file path=docProps/app.xml><?xml version="1.0" encoding="utf-8"?>
<Properties xmlns="http://schemas.openxmlformats.org/officeDocument/2006/extended-properties">
  <Application>Essential XlsIO</Application>
  <AppVersion>12.0000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WEBWK000001$</dc:creator>
  <dcterms:created xsi:type="dcterms:W3CDTF">2026-06-19T08:34:18Z</dcterms:created>
  <dcterms:modified xsi:type="dcterms:W3CDTF">2026-06-19T08:34:18Z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