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<sst xmlns="http://schemas.openxmlformats.org/spreadsheetml/2006/main" uniqueCount="1714" count="15146">
  <si>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</si>
  <si>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</si>
  <si>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</si>
  <si>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</si>
  <si>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</si>
  <si>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</si>
  <si>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</si>
  <si>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</si>
  <si>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</si>
  <si>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</si>
  <si>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30016994</t>
  </si>
  <si>
    <t>D100</t>
  </si>
  <si>
    <t>Pugmill P5 TO (87810) Pomona 28</t>
  </si>
  <si>
    <t>R001028</t>
  </si>
  <si>
    <t>11-17-2023 TO 11-21-2023</t>
  </si>
  <si>
    <t>30017009</t>
  </si>
  <si>
    <t>Pugmill P5 TO (88410) "72"" WATERLINE- HOLMAN"</t>
  </si>
  <si>
    <t>30017040</t>
  </si>
  <si>
    <t>Pugmill P5 TO (94938) 610/228/SCOTT - wall 20 &amp; 21 - TXDOT HARRIS CO.</t>
  </si>
  <si>
    <t>30017059</t>
  </si>
  <si>
    <t>Pugmill P5 TO (91490) Valencia 7</t>
  </si>
  <si>
    <t>30017076</t>
  </si>
  <si>
    <t>30017099</t>
  </si>
  <si>
    <t>Pugmill P5 TO (77285) TXDOT - SH 288 @ CR. 60 E. DUBUQUE - CN# 0598-02-1</t>
  </si>
  <si>
    <t>30017104</t>
  </si>
  <si>
    <t>30017125</t>
  </si>
  <si>
    <t>30017240</t>
  </si>
  <si>
    <t>Pugmill P5 TO (89074) Pomona 26 WSD &amp; Paving</t>
  </si>
  <si>
    <t>30017266</t>
  </si>
  <si>
    <t>37102506</t>
  </si>
  <si>
    <t>Pugmill P11 TO (95803) A-Rocket Storage &amp; Moving</t>
  </si>
  <si>
    <t>37102539</t>
  </si>
  <si>
    <t>Pugmill P11 TO (89077) TXDOT - SH 288 @ CR. 64 E - CN# 0598-02-125</t>
  </si>
  <si>
    <t>37102556</t>
  </si>
  <si>
    <t>Pugmill P11 TO (94938) 610/228/SCOTT - wall 20 &amp; 21 - TXDOT HARRIS CO.</t>
  </si>
  <si>
    <t>37102588</t>
  </si>
  <si>
    <t>37102611</t>
  </si>
  <si>
    <t>37102846</t>
  </si>
  <si>
    <t>Pugmill P11 TO (89709) Caldwell Ranch Blvd 10</t>
  </si>
  <si>
    <t>37102873</t>
  </si>
  <si>
    <t>Pugmill P11 TO (94943) 610/228/SCOTT - wall 25,26&amp;27 - TXDOT HARRIS CO.</t>
  </si>
  <si>
    <t>37102901</t>
  </si>
  <si>
    <t>Pugmill P11 TO (79301) BCMUD 87 Det and Grading PH 1</t>
  </si>
  <si>
    <t>37102924</t>
  </si>
  <si>
    <t>Pugmill P11 TO (87810) Pomona 28</t>
  </si>
  <si>
    <t>71054879</t>
  </si>
  <si>
    <t>D102</t>
  </si>
  <si>
    <t>Pugmill P13 TO (92785) Westlawn and Highland Drainage Improv</t>
  </si>
  <si>
    <t>R000994</t>
  </si>
  <si>
    <t>71054897</t>
  </si>
  <si>
    <t>Pugmill P13 TO (72105) Nassau Bay Job</t>
  </si>
  <si>
    <t>71054906</t>
  </si>
  <si>
    <t>Pugmill P13 TO (88222) Kemah Crossing Sec 3</t>
  </si>
  <si>
    <t>71054916</t>
  </si>
  <si>
    <t>Pugmill P13 TO (86956) La Porte ISD Bulldog Stadium</t>
  </si>
  <si>
    <t>71054931</t>
  </si>
  <si>
    <t>71054944</t>
  </si>
  <si>
    <t>Pugmill P13 TO (93759) SAMARA SEC 9 &amp; SAMARA WAY</t>
  </si>
  <si>
    <t>71054947</t>
  </si>
  <si>
    <t>71054957</t>
  </si>
  <si>
    <t>71054964</t>
  </si>
  <si>
    <t>71054974</t>
  </si>
  <si>
    <t>71054985</t>
  </si>
  <si>
    <t>Pugmill P13 TO (92011) PVC Exxon Webster</t>
  </si>
  <si>
    <t>71054996</t>
  </si>
  <si>
    <t>Pugmill P13 TO (70671) Galveston County - 23rd Street Rehab</t>
  </si>
  <si>
    <t>71055009</t>
  </si>
  <si>
    <t>Pugmill P13 TO (83559) Lifepoint Church</t>
  </si>
  <si>
    <t>31086777</t>
  </si>
  <si>
    <t>D11</t>
  </si>
  <si>
    <t>Pugmill P6 TO (92126) CNP - GUY TEXAS</t>
  </si>
  <si>
    <t>R001022</t>
  </si>
  <si>
    <t>31086800</t>
  </si>
  <si>
    <t>Pugmill P6 TO (83028) Bryan Grove 2</t>
  </si>
  <si>
    <t>31086819</t>
  </si>
  <si>
    <t>Pugmill P6 TO (87662) MUD 251 Indigo WP</t>
  </si>
  <si>
    <t>31086839</t>
  </si>
  <si>
    <t>Pugmill P6 TO (86177) Vacek Country Meadows Sec 3</t>
  </si>
  <si>
    <t>31086860</t>
  </si>
  <si>
    <t>Pugmill P6 TO (77416) FB LID#2 - Ditch B &amp; B-1 ImproV - SUGARLAND</t>
  </si>
  <si>
    <t>31086867</t>
  </si>
  <si>
    <t>Pugmill P6 TO (88706) Vacek Pointe WSD</t>
  </si>
  <si>
    <t>31086967</t>
  </si>
  <si>
    <t>Pugmill P6 TO (90901) Cutlass 2</t>
  </si>
  <si>
    <t>31086998</t>
  </si>
  <si>
    <t>Pugmill P6 TO (90545) Wharton ISD JH Additions &amp; Renovations</t>
  </si>
  <si>
    <t>31087026</t>
  </si>
  <si>
    <t>31087040</t>
  </si>
  <si>
    <t>Pugmill P6 TO (85677) 85677</t>
  </si>
  <si>
    <t>31087061</t>
  </si>
  <si>
    <t>Pugmill P6 TO (86073) Brookewater 1 &amp; 3</t>
  </si>
  <si>
    <t>31087099</t>
  </si>
  <si>
    <t>31087131</t>
  </si>
  <si>
    <t>31087144</t>
  </si>
  <si>
    <t>Pugmill P6 TO (89079) Brookewater 2 &amp; 4 - WSD &amp; Paving</t>
  </si>
  <si>
    <t>32062593</t>
  </si>
  <si>
    <t>D113</t>
  </si>
  <si>
    <t>Pugmill P7 TO (92805) Nanes SEC. 1 WSDP</t>
  </si>
  <si>
    <t>R001039</t>
  </si>
  <si>
    <t>32062612</t>
  </si>
  <si>
    <t>Pugmill P7 TO (85227) Port North 59 Distribution Center</t>
  </si>
  <si>
    <t>32062627</t>
  </si>
  <si>
    <t>Pugmill P7 TO (90551) Chevron Phillips Transformation HQ1 Garage</t>
  </si>
  <si>
    <t>32062646</t>
  </si>
  <si>
    <t>Pugmill P7 TO (92797) 92797</t>
  </si>
  <si>
    <t>32062667</t>
  </si>
  <si>
    <t>Pugmill P7 TO (89011) HCFCD - Fallbrook Drainage Improvement</t>
  </si>
  <si>
    <t>32062694</t>
  </si>
  <si>
    <t>Pugmill P7 TO (85493) Stuebner Ailine Multi-Family Development</t>
  </si>
  <si>
    <t>32062709</t>
  </si>
  <si>
    <t>32062740</t>
  </si>
  <si>
    <t>Pugmill P7 TO (91175) 91175</t>
  </si>
  <si>
    <t>32062762</t>
  </si>
  <si>
    <t>Pugmill P7 TO (88125) Woodson's Reserve Sec 25 WSDP</t>
  </si>
  <si>
    <t>32062774</t>
  </si>
  <si>
    <t>32062790</t>
  </si>
  <si>
    <t>Pugmill P7 TO (95972) COH TDO Panel Replace. (Synottl)</t>
  </si>
  <si>
    <t>32062799</t>
  </si>
  <si>
    <t>32062818</t>
  </si>
  <si>
    <t>32062834</t>
  </si>
  <si>
    <t>32062842</t>
  </si>
  <si>
    <t>32062868</t>
  </si>
  <si>
    <t>32062882</t>
  </si>
  <si>
    <t>32062896</t>
  </si>
  <si>
    <t>32062912</t>
  </si>
  <si>
    <t>32062923</t>
  </si>
  <si>
    <t>32062932</t>
  </si>
  <si>
    <t>32062942</t>
  </si>
  <si>
    <t>32062972</t>
  </si>
  <si>
    <t>32062987</t>
  </si>
  <si>
    <t>32063005</t>
  </si>
  <si>
    <t>Pugmill P7 TO (89886) Gosling Village MG and Det</t>
  </si>
  <si>
    <t>32063025</t>
  </si>
  <si>
    <t>32063044</t>
  </si>
  <si>
    <t>32063070</t>
  </si>
  <si>
    <t>32063087</t>
  </si>
  <si>
    <t>Pugmill P7 TO (83950) PORTER MUD ON-SITE LS / FLOW SPLITTER</t>
  </si>
  <si>
    <t>32063104</t>
  </si>
  <si>
    <t>32063146</t>
  </si>
  <si>
    <t>71054880</t>
  </si>
  <si>
    <t>D118</t>
  </si>
  <si>
    <t>R001015</t>
  </si>
  <si>
    <t>71054898</t>
  </si>
  <si>
    <t>Pugmill P13 TO (87813) Brazoria Justice Center Expansion</t>
  </si>
  <si>
    <t>71054905</t>
  </si>
  <si>
    <t>71054920</t>
  </si>
  <si>
    <t>Pugmill P13 TO (89432) Sleepy Hollow Repackage Storm Sewer</t>
  </si>
  <si>
    <t>71054930</t>
  </si>
  <si>
    <t>71054942</t>
  </si>
  <si>
    <t>Pugmill P13 TO (51858) Hourly Standby Time</t>
  </si>
  <si>
    <t>71054943</t>
  </si>
  <si>
    <t>71054949</t>
  </si>
  <si>
    <t>71054954</t>
  </si>
  <si>
    <t>71054969</t>
  </si>
  <si>
    <t>71054975</t>
  </si>
  <si>
    <t>71054983</t>
  </si>
  <si>
    <t>71054993</t>
  </si>
  <si>
    <t>Pugmill P13 TO (96019) Martha's Vineyard Retail Center</t>
  </si>
  <si>
    <t>71055003</t>
  </si>
  <si>
    <t>71055016</t>
  </si>
  <si>
    <t>71055026</t>
  </si>
  <si>
    <t>71055033</t>
  </si>
  <si>
    <t>71055042</t>
  </si>
  <si>
    <t>Pugmill P13 TO (39108) TXDOT Harris Co. SH146</t>
  </si>
  <si>
    <t>71055052</t>
  </si>
  <si>
    <t>71055060</t>
  </si>
  <si>
    <t>32062580</t>
  </si>
  <si>
    <t>D12</t>
  </si>
  <si>
    <t>R001036</t>
  </si>
  <si>
    <t>32062608</t>
  </si>
  <si>
    <t>Pugmill P7 TO (95978) M S CONCRETE 9402 FM 2920 77375</t>
  </si>
  <si>
    <t>32062623</t>
  </si>
  <si>
    <t>Pugmill P7 TO (92601) Gosling Det.</t>
  </si>
  <si>
    <t>32062655</t>
  </si>
  <si>
    <t>32062676</t>
  </si>
  <si>
    <t>32062700</t>
  </si>
  <si>
    <t>32062720</t>
  </si>
  <si>
    <t>32062747</t>
  </si>
  <si>
    <t>32062764</t>
  </si>
  <si>
    <t>32062780</t>
  </si>
  <si>
    <t>32062795</t>
  </si>
  <si>
    <t>32062823</t>
  </si>
  <si>
    <t>32062966</t>
  </si>
  <si>
    <t>32062983</t>
  </si>
  <si>
    <t>32063011</t>
  </si>
  <si>
    <t>Pugmill P7 TO (95587) NWHC MUD 5/DPS Pipe Replacement</t>
  </si>
  <si>
    <t>32063036</t>
  </si>
  <si>
    <t>32063057</t>
  </si>
  <si>
    <t>32063080</t>
  </si>
  <si>
    <t>Pugmill P7 TO (95397) Trails at Kingland LS No 1</t>
  </si>
  <si>
    <t>32063100</t>
  </si>
  <si>
    <t>32062569</t>
  </si>
  <si>
    <t>D121</t>
  </si>
  <si>
    <t>Pugmill P7 TO (83143) Rankin 59 Logistics Park</t>
  </si>
  <si>
    <t>R001041</t>
  </si>
  <si>
    <t>32062590</t>
  </si>
  <si>
    <t>Pugmill P7 TO (81988) FOREST SHADOWS SUBD</t>
  </si>
  <si>
    <t>32062611</t>
  </si>
  <si>
    <t>32062625</t>
  </si>
  <si>
    <t>32062652</t>
  </si>
  <si>
    <t>32062669</t>
  </si>
  <si>
    <t>32062692</t>
  </si>
  <si>
    <t>32062712</t>
  </si>
  <si>
    <t>32062737</t>
  </si>
  <si>
    <t>32062846</t>
  </si>
  <si>
    <t>32062860</t>
  </si>
  <si>
    <t>32062875</t>
  </si>
  <si>
    <t>Pugmill P7 TO (69067) Fairway Farms Section 3(Paving)</t>
  </si>
  <si>
    <t>32062891</t>
  </si>
  <si>
    <t>32062907</t>
  </si>
  <si>
    <t>Pugmill P7 TO (93007) Veterans Memorial Storage</t>
  </si>
  <si>
    <t>32062919</t>
  </si>
  <si>
    <t>32062929</t>
  </si>
  <si>
    <t>32062939</t>
  </si>
  <si>
    <t>32062955</t>
  </si>
  <si>
    <t>32062984</t>
  </si>
  <si>
    <t>32063003</t>
  </si>
  <si>
    <t>32063021</t>
  </si>
  <si>
    <t>32063040</t>
  </si>
  <si>
    <t>32063069</t>
  </si>
  <si>
    <t>32063090</t>
  </si>
  <si>
    <t>32063111</t>
  </si>
  <si>
    <t>32063125</t>
  </si>
  <si>
    <t>71054877</t>
  </si>
  <si>
    <t>D122</t>
  </si>
  <si>
    <t>R000983</t>
  </si>
  <si>
    <t>71054896</t>
  </si>
  <si>
    <t>71054907</t>
  </si>
  <si>
    <t>71054918</t>
  </si>
  <si>
    <t>71054932</t>
  </si>
  <si>
    <t>71054945</t>
  </si>
  <si>
    <t>71054956</t>
  </si>
  <si>
    <t>71054963</t>
  </si>
  <si>
    <t>71054971</t>
  </si>
  <si>
    <t>71054980</t>
  </si>
  <si>
    <t>71054991</t>
  </si>
  <si>
    <t>71055008</t>
  </si>
  <si>
    <t>71055015</t>
  </si>
  <si>
    <t>71055023</t>
  </si>
  <si>
    <t>Pugmill P13 TO (95795) (COLC)Amber Ln</t>
  </si>
  <si>
    <t>71055032</t>
  </si>
  <si>
    <t>71055039</t>
  </si>
  <si>
    <t>71055051</t>
  </si>
  <si>
    <t>71055059</t>
  </si>
  <si>
    <t>30017077</t>
  </si>
  <si>
    <t>D123</t>
  </si>
  <si>
    <t>R000990</t>
  </si>
  <si>
    <t>30017114</t>
  </si>
  <si>
    <t>70047030</t>
  </si>
  <si>
    <t>Pugmill P14 TO (88415) The Grand at Aliana 2</t>
  </si>
  <si>
    <t>70047065</t>
  </si>
  <si>
    <t>Pugmill P14 TO (69031) TX Dot FM 1463</t>
  </si>
  <si>
    <t>70047086</t>
  </si>
  <si>
    <t>Pugmill P14 TO (90489) Laurel Farms 1 WSD &amp; Paving</t>
  </si>
  <si>
    <t>70047111</t>
  </si>
  <si>
    <t>70047135</t>
  </si>
  <si>
    <t>70047159</t>
  </si>
  <si>
    <t>Pugmill P14 TO (90690) Harvest Green Sec 51</t>
  </si>
  <si>
    <t>70047207</t>
  </si>
  <si>
    <t>Pugmill P14 TO (86444) Summerview Det Ph 2</t>
  </si>
  <si>
    <t>70047224</t>
  </si>
  <si>
    <t>Pugmill P14 TO (91069) Sorrento 3</t>
  </si>
  <si>
    <t>70047242</t>
  </si>
  <si>
    <t>Pugmill P14 TO (83465) HOME DEPOT</t>
  </si>
  <si>
    <t>70047267</t>
  </si>
  <si>
    <t>70047285</t>
  </si>
  <si>
    <t>70047304</t>
  </si>
  <si>
    <t>Pugmill P14 TO (89079) Brookewater 2 &amp; 4 - WSD &amp; Paving</t>
  </si>
  <si>
    <t>70047307</t>
  </si>
  <si>
    <t>70047338</t>
  </si>
  <si>
    <t>Pugmill P14 TO (69030) TX Dot FM 1463</t>
  </si>
  <si>
    <t>70047361</t>
  </si>
  <si>
    <t>70047384</t>
  </si>
  <si>
    <t>72027999</t>
  </si>
  <si>
    <t>Pugmill P15 TO (94907) Common Wealth</t>
  </si>
  <si>
    <t>72028019</t>
  </si>
  <si>
    <t>Pugmill P15 TO (92042) 92042</t>
  </si>
  <si>
    <t>72028033</t>
  </si>
  <si>
    <t>Pugmill P15 TO (95803) A-Rocket Storage &amp; Moving</t>
  </si>
  <si>
    <t>72028048</t>
  </si>
  <si>
    <t>Pugmill P15 TO (49273) University Of Houston HUB</t>
  </si>
  <si>
    <t>72028067</t>
  </si>
  <si>
    <t>Pugmill P15 TO (82393) City Of Southside Place</t>
  </si>
  <si>
    <t>72028089</t>
  </si>
  <si>
    <t>Pugmill P15 TO (94943) 610/228/SCOTT - wall 25,26&amp;27 - TXDOT HARRIS CO.</t>
  </si>
  <si>
    <t>72028101</t>
  </si>
  <si>
    <t>Pugmill P15 TO (90073) Sienna 69A WSD</t>
  </si>
  <si>
    <t>70047042</t>
  </si>
  <si>
    <t>D129</t>
  </si>
  <si>
    <t>Pugmill P14 TO (93957) Harvest Green Sec 48 &amp; 49</t>
  </si>
  <si>
    <t>R001009</t>
  </si>
  <si>
    <t>70047069</t>
  </si>
  <si>
    <t>70047093</t>
  </si>
  <si>
    <t>Pugmill P14 TO (91923) Candela South 1,2,3,4</t>
  </si>
  <si>
    <t>70047119</t>
  </si>
  <si>
    <t>Pugmill P14 TO (75617) Drainage to Serve Fulshear Lakes Ph 2</t>
  </si>
  <si>
    <t>70047152</t>
  </si>
  <si>
    <t>70047177</t>
  </si>
  <si>
    <t>Pugmill P14 TO (84287) TX Dot FM 1463</t>
  </si>
  <si>
    <t>70047186</t>
  </si>
  <si>
    <t>70047219</t>
  </si>
  <si>
    <t>70047239</t>
  </si>
  <si>
    <t>70047257</t>
  </si>
  <si>
    <t>70047281</t>
  </si>
  <si>
    <t>70047298</t>
  </si>
  <si>
    <t>Pugmill P14 TO (86073) Brookewater 1 &amp; 3</t>
  </si>
  <si>
    <t>70047320</t>
  </si>
  <si>
    <t>70047340</t>
  </si>
  <si>
    <t>70047371</t>
  </si>
  <si>
    <t>Pugmill P14 TO (85200) Tamarron West 11 - WSD</t>
  </si>
  <si>
    <t>70047398</t>
  </si>
  <si>
    <t>Pugmill P14 TO (93683) Tamarron West 12 &amp; 13</t>
  </si>
  <si>
    <t>70047425</t>
  </si>
  <si>
    <t>70047449</t>
  </si>
  <si>
    <t>70047468</t>
  </si>
  <si>
    <t>Pugmill P14 TO (82379) SHELL OTCH</t>
  </si>
  <si>
    <t>70047534</t>
  </si>
  <si>
    <t>70047557</t>
  </si>
  <si>
    <t>70047577</t>
  </si>
  <si>
    <t>70047597</t>
  </si>
  <si>
    <t>Pugmill P14 TO (83080) Laurel Farms Det &amp; MG</t>
  </si>
  <si>
    <t>70047631</t>
  </si>
  <si>
    <t>70047644</t>
  </si>
  <si>
    <t>70047666</t>
  </si>
  <si>
    <t>Pugmill P14 TO (88364) Fulshear Storage</t>
  </si>
  <si>
    <t>70047685</t>
  </si>
  <si>
    <t>Pugmill P14 TO (89162) Candela 14</t>
  </si>
  <si>
    <t>70047705</t>
  </si>
  <si>
    <t>37102521</t>
  </si>
  <si>
    <t>D130</t>
  </si>
  <si>
    <t>Pugmill P11 TO (94726) HCTRA 338 / SPENCER / 17038</t>
  </si>
  <si>
    <t>R001006</t>
  </si>
  <si>
    <t>37102573</t>
  </si>
  <si>
    <t>37102616</t>
  </si>
  <si>
    <t>37102638</t>
  </si>
  <si>
    <t>30016993</t>
  </si>
  <si>
    <t>D131</t>
  </si>
  <si>
    <t>R000991</t>
  </si>
  <si>
    <t>30017008</t>
  </si>
  <si>
    <t>Pugmill P5 TO (94872) Meridiana 13-A</t>
  </si>
  <si>
    <t>30017028</t>
  </si>
  <si>
    <t>30017047</t>
  </si>
  <si>
    <t>30017063</t>
  </si>
  <si>
    <t>30017116</t>
  </si>
  <si>
    <t>30017248</t>
  </si>
  <si>
    <t>Pugmill P5 TO (94943) 610/228/SCOTT - wall 25,26&amp;27 - TXDOT HARRIS CO.</t>
  </si>
  <si>
    <t>37102529</t>
  </si>
  <si>
    <t>37102568</t>
  </si>
  <si>
    <t>37102596</t>
  </si>
  <si>
    <t>37102825</t>
  </si>
  <si>
    <t>Pugmill P11 TO (64098) Harper/ Fountain View Dr 77057</t>
  </si>
  <si>
    <t>37102862</t>
  </si>
  <si>
    <t>37102893</t>
  </si>
  <si>
    <t>Pugmill P11 TO (77285) TXDOT - SH 288 @ CR. 60 E. DUBUQUE - CN# 0598-02-1</t>
  </si>
  <si>
    <t>37102918</t>
  </si>
  <si>
    <t>72028105</t>
  </si>
  <si>
    <t>75017470</t>
  </si>
  <si>
    <t>Pugmill P16 TO (79301) BCMUD 87 Det and Grading PH 1</t>
  </si>
  <si>
    <t>75017479</t>
  </si>
  <si>
    <t>Pugmill P16 TO (94943) 610/228/SCOTT - wall 25,26&amp;27 - TXDOT HARRIS CO.</t>
  </si>
  <si>
    <t>75017492</t>
  </si>
  <si>
    <t>Pugmill P16 TO (78250) Corporate Drive</t>
  </si>
  <si>
    <t>75017503</t>
  </si>
  <si>
    <t>75017516</t>
  </si>
  <si>
    <t>Pugmill P16 TO (88410) "72"" WATERLINE- HOLMAN"</t>
  </si>
  <si>
    <t>75017532</t>
  </si>
  <si>
    <t>75017543</t>
  </si>
  <si>
    <t>Pugmill P16 TO (91490) Valencia 7</t>
  </si>
  <si>
    <t>75017551</t>
  </si>
  <si>
    <t>75017565</t>
  </si>
  <si>
    <t>Pugmill P16 TO (64098) Harper/ Fountain View Dr 77057</t>
  </si>
  <si>
    <t>30017001</t>
  </si>
  <si>
    <t>D132</t>
  </si>
  <si>
    <t>R001008</t>
  </si>
  <si>
    <t>30017136</t>
  </si>
  <si>
    <t>Pugmill P5 TO (64098) Harper/ Fountain View Dr 77057</t>
  </si>
  <si>
    <t>37102471</t>
  </si>
  <si>
    <t>37102472</t>
  </si>
  <si>
    <t>Pugmill P11 TO (26005) HOURLY STANDBY</t>
  </si>
  <si>
    <t>37102483</t>
  </si>
  <si>
    <t>37102489</t>
  </si>
  <si>
    <t>37102492</t>
  </si>
  <si>
    <t>37102516</t>
  </si>
  <si>
    <t>Pugmill P11 TO (94830) THETA - FY 2023 Roadway Rehab Project #2</t>
  </si>
  <si>
    <t>37102552</t>
  </si>
  <si>
    <t>Pugmill P11 TO (91490) Valencia 7</t>
  </si>
  <si>
    <t>37102579</t>
  </si>
  <si>
    <t>37102614</t>
  </si>
  <si>
    <t>37102637</t>
  </si>
  <si>
    <t>72027929</t>
  </si>
  <si>
    <t>Pugmill P15 TO (80573) Rymco USA Warehouse</t>
  </si>
  <si>
    <t>72027938</t>
  </si>
  <si>
    <t>72027958</t>
  </si>
  <si>
    <t>72027976</t>
  </si>
  <si>
    <t>Pugmill P15 TO (95453) Alcon Moldings</t>
  </si>
  <si>
    <t>72027987</t>
  </si>
  <si>
    <t>Pugmill P15 TO (87810) Pomona 28</t>
  </si>
  <si>
    <t>72027991</t>
  </si>
  <si>
    <t>Pugmill P15 TO (78250) Corporate Drive</t>
  </si>
  <si>
    <t>72028023</t>
  </si>
  <si>
    <t>72028049</t>
  </si>
  <si>
    <t>72028072</t>
  </si>
  <si>
    <t>Pugmill P15 TO (96072) Project River</t>
  </si>
  <si>
    <t>72028087</t>
  </si>
  <si>
    <t>75017560</t>
  </si>
  <si>
    <t>Pugmill P16 TO (49273) University Of Houston HUB</t>
  </si>
  <si>
    <t>70047096</t>
  </si>
  <si>
    <t>D133</t>
  </si>
  <si>
    <t>R001002</t>
  </si>
  <si>
    <t>70047129</t>
  </si>
  <si>
    <t>70047146</t>
  </si>
  <si>
    <t>70047166</t>
  </si>
  <si>
    <t>70047182</t>
  </si>
  <si>
    <t>70047194</t>
  </si>
  <si>
    <t>70047228</t>
  </si>
  <si>
    <t>70047253</t>
  </si>
  <si>
    <t>70047271</t>
  </si>
  <si>
    <t>70047292</t>
  </si>
  <si>
    <t>Pugmill P14 TO (85677) 85677</t>
  </si>
  <si>
    <t>70047333</t>
  </si>
  <si>
    <t>70047362</t>
  </si>
  <si>
    <t>70047387</t>
  </si>
  <si>
    <t>70047412</t>
  </si>
  <si>
    <t>70047431</t>
  </si>
  <si>
    <t>70047457</t>
  </si>
  <si>
    <t>70047478</t>
  </si>
  <si>
    <t>70047497</t>
  </si>
  <si>
    <t>70047511</t>
  </si>
  <si>
    <t>70047571</t>
  </si>
  <si>
    <t>70047590</t>
  </si>
  <si>
    <t>70047611</t>
  </si>
  <si>
    <t>70047627</t>
  </si>
  <si>
    <t>Pugmill P14 TO (86455) Jordan Ranch Street Ded 12 &amp; 13</t>
  </si>
  <si>
    <t>70047668</t>
  </si>
  <si>
    <t>70047691</t>
  </si>
  <si>
    <t>70047718</t>
  </si>
  <si>
    <t>73019129</t>
  </si>
  <si>
    <t>D137</t>
  </si>
  <si>
    <t>Pugmill P3 TO (91664) Tomball West Intermediate School</t>
  </si>
  <si>
    <t>R000998</t>
  </si>
  <si>
    <t>73019158</t>
  </si>
  <si>
    <t>Pugmill P3 TO (84360) Schield Rd Tract WSD</t>
  </si>
  <si>
    <t>73019186</t>
  </si>
  <si>
    <t>Pugmill P3 TO (84501) "84"" WL - CLARA ST - B1 &amp; B2"</t>
  </si>
  <si>
    <t>73019221</t>
  </si>
  <si>
    <t>73019246</t>
  </si>
  <si>
    <t>Pugmill P3 TO (87924) Avangard</t>
  </si>
  <si>
    <t>73019271</t>
  </si>
  <si>
    <t>Pugmill P3 TO (91284) Grand Central West</t>
  </si>
  <si>
    <t>73019288</t>
  </si>
  <si>
    <t>Pugmill P3 TO (90969) Kolbe Farms Ph 4</t>
  </si>
  <si>
    <t>73019326</t>
  </si>
  <si>
    <t>73019353</t>
  </si>
  <si>
    <t>73019374</t>
  </si>
  <si>
    <t>73019390</t>
  </si>
  <si>
    <t>73019415</t>
  </si>
  <si>
    <t>Pugmill P3 TO (87601) HEB Bridgeland</t>
  </si>
  <si>
    <t>73019438</t>
  </si>
  <si>
    <t>Pugmill P3 TO (83465) HOME DEPOT</t>
  </si>
  <si>
    <t>73019472</t>
  </si>
  <si>
    <t>Pugmill P3 TO (84162) Anniston 2</t>
  </si>
  <si>
    <t>73019493</t>
  </si>
  <si>
    <t>Pugmill P3 TO (95598) Porter Right Of Way</t>
  </si>
  <si>
    <t>73019514</t>
  </si>
  <si>
    <t>Pugmill P3 TO (91315) Grand Pines 5</t>
  </si>
  <si>
    <t>73019553</t>
  </si>
  <si>
    <t>73019580</t>
  </si>
  <si>
    <t>73019598</t>
  </si>
  <si>
    <t>73019624</t>
  </si>
  <si>
    <t>Pugmill P3 TO (85225) Grand Praire Highlands Sec 2</t>
  </si>
  <si>
    <t>73019661</t>
  </si>
  <si>
    <t>Pugmill P3 TO (79043) Peek Road Manors</t>
  </si>
  <si>
    <t>73019692</t>
  </si>
  <si>
    <t>73019728</t>
  </si>
  <si>
    <t>73019759</t>
  </si>
  <si>
    <t>Pugmill P3 TO (59756) Repairs to Addicks Watershed Package 1</t>
  </si>
  <si>
    <t>73019795</t>
  </si>
  <si>
    <t>73019823</t>
  </si>
  <si>
    <t>30017119</t>
  </si>
  <si>
    <t>D142</t>
  </si>
  <si>
    <t>R001012</t>
  </si>
  <si>
    <t>70047029</t>
  </si>
  <si>
    <t>70047050</t>
  </si>
  <si>
    <t>70047073</t>
  </si>
  <si>
    <t>70047106</t>
  </si>
  <si>
    <t>Pugmill P14 TO (90785) Trillium Sec 3</t>
  </si>
  <si>
    <t>70047315</t>
  </si>
  <si>
    <t>70047341</t>
  </si>
  <si>
    <t>70047368</t>
  </si>
  <si>
    <t>70047393</t>
  </si>
  <si>
    <t>70047579</t>
  </si>
  <si>
    <t>70047596</t>
  </si>
  <si>
    <t>70047618</t>
  </si>
  <si>
    <t>70047646</t>
  </si>
  <si>
    <t>70047669</t>
  </si>
  <si>
    <t>70047692</t>
  </si>
  <si>
    <t>70047725</t>
  </si>
  <si>
    <t>70047749</t>
  </si>
  <si>
    <t>31086639</t>
  </si>
  <si>
    <t>D144</t>
  </si>
  <si>
    <t>R001014</t>
  </si>
  <si>
    <t>11-10-2023 TO 11-16-2023</t>
  </si>
  <si>
    <t>31086660</t>
  </si>
  <si>
    <t>Pugmill P6 TO (94293) 94293</t>
  </si>
  <si>
    <t>31086678</t>
  </si>
  <si>
    <t>Pugmill P6 TO (89079_) Brookewater 2 &amp; 4 - WSD &amp; Paving</t>
  </si>
  <si>
    <t>31086694</t>
  </si>
  <si>
    <t>Pugmill P6 TO (63870) Starbridge Sec 2/Emberly Sec 2</t>
  </si>
  <si>
    <t>31086719</t>
  </si>
  <si>
    <t>Pugmill P6 TO (93957) Harvest Green Sec 48 &amp; 49</t>
  </si>
  <si>
    <t>31086742</t>
  </si>
  <si>
    <t>Pugmill P6 TO (93471) 93471</t>
  </si>
  <si>
    <t>31086755</t>
  </si>
  <si>
    <t>Pugmill P6 TO (90690) Harvest Green Sec 51</t>
  </si>
  <si>
    <t>31086774</t>
  </si>
  <si>
    <t>31086791</t>
  </si>
  <si>
    <t>31086808</t>
  </si>
  <si>
    <t>31086827</t>
  </si>
  <si>
    <t>31086927</t>
  </si>
  <si>
    <t>31086966</t>
  </si>
  <si>
    <t>31086994</t>
  </si>
  <si>
    <t>Pugmill P6 TO (88415) The Grand at Aliana 2</t>
  </si>
  <si>
    <t>31087014</t>
  </si>
  <si>
    <t>31087056</t>
  </si>
  <si>
    <t>31087074</t>
  </si>
  <si>
    <t>31087087</t>
  </si>
  <si>
    <t>31087133</t>
  </si>
  <si>
    <t>31087146</t>
  </si>
  <si>
    <t>31087154</t>
  </si>
  <si>
    <t>31086540</t>
  </si>
  <si>
    <t>D145</t>
  </si>
  <si>
    <t>R001013</t>
  </si>
  <si>
    <t>31086550</t>
  </si>
  <si>
    <t>31086562</t>
  </si>
  <si>
    <t>31086576</t>
  </si>
  <si>
    <t>31086587</t>
  </si>
  <si>
    <t>31086602</t>
  </si>
  <si>
    <t>31086615</t>
  </si>
  <si>
    <t>31086640</t>
  </si>
  <si>
    <t>31086662</t>
  </si>
  <si>
    <t>31086682</t>
  </si>
  <si>
    <t>31086706</t>
  </si>
  <si>
    <t>31086731</t>
  </si>
  <si>
    <t>31086739</t>
  </si>
  <si>
    <t>31086757</t>
  </si>
  <si>
    <t>31086778</t>
  </si>
  <si>
    <t>31086802</t>
  </si>
  <si>
    <t>31086815</t>
  </si>
  <si>
    <t>31086832</t>
  </si>
  <si>
    <t>31086855</t>
  </si>
  <si>
    <t>31086876</t>
  </si>
  <si>
    <t>31086895</t>
  </si>
  <si>
    <t>31086909</t>
  </si>
  <si>
    <t>31086928</t>
  </si>
  <si>
    <t>31086939</t>
  </si>
  <si>
    <t>31086968</t>
  </si>
  <si>
    <t>31087001</t>
  </si>
  <si>
    <t>31087064</t>
  </si>
  <si>
    <t>31087077</t>
  </si>
  <si>
    <t>31087094</t>
  </si>
  <si>
    <t>31087128</t>
  </si>
  <si>
    <t>31087142</t>
  </si>
  <si>
    <t>34128114</t>
  </si>
  <si>
    <t>D15</t>
  </si>
  <si>
    <t>Pugmill P8 TO (87566) Deer Park Communty &amp; Recreation Center Package 1</t>
  </si>
  <si>
    <t>R001034</t>
  </si>
  <si>
    <t>34128163</t>
  </si>
  <si>
    <t>Pugmill P8 TO (90403) LAKEWOOD PINES 15&amp;16</t>
  </si>
  <si>
    <t>34128192</t>
  </si>
  <si>
    <t>Pugmill P8 TO (83433) WEST NELDA RD &amp; WEST MIERIANNE ST PCT 2</t>
  </si>
  <si>
    <t>34128221</t>
  </si>
  <si>
    <t>Pugmill P8 TO (87638) Newport Pointe 2</t>
  </si>
  <si>
    <t>34128534</t>
  </si>
  <si>
    <t>Pugmill P8 TO (87469) 87469</t>
  </si>
  <si>
    <t>34128563</t>
  </si>
  <si>
    <t>Pugmill P8 TO (85227) Port North 59 Distribution Center</t>
  </si>
  <si>
    <t>70047046</t>
  </si>
  <si>
    <t>D152</t>
  </si>
  <si>
    <t>R001030</t>
  </si>
  <si>
    <t>70047064</t>
  </si>
  <si>
    <t>70047088</t>
  </si>
  <si>
    <t>70047112</t>
  </si>
  <si>
    <t>70047133</t>
  </si>
  <si>
    <t>70047158</t>
  </si>
  <si>
    <t>Pugmill P14 TO (95982) Harvest Green Grainage &amp; Mass Grading Phase VI</t>
  </si>
  <si>
    <t>70047180</t>
  </si>
  <si>
    <t>70047193</t>
  </si>
  <si>
    <t>70047221</t>
  </si>
  <si>
    <t>70047245</t>
  </si>
  <si>
    <t>70047262</t>
  </si>
  <si>
    <t>70047289</t>
  </si>
  <si>
    <t>70047303</t>
  </si>
  <si>
    <t>70047327</t>
  </si>
  <si>
    <t>70047349</t>
  </si>
  <si>
    <t>70047372</t>
  </si>
  <si>
    <t>70047400</t>
  </si>
  <si>
    <t>70047417</t>
  </si>
  <si>
    <t>70047447</t>
  </si>
  <si>
    <t>70047465</t>
  </si>
  <si>
    <t>70047479</t>
  </si>
  <si>
    <t>70047500</t>
  </si>
  <si>
    <t>70047535</t>
  </si>
  <si>
    <t>70047559</t>
  </si>
  <si>
    <t>70047582</t>
  </si>
  <si>
    <t>70047604</t>
  </si>
  <si>
    <t>70047637</t>
  </si>
  <si>
    <t>Pugmill P14 TO (75149) Sorrento Det</t>
  </si>
  <si>
    <t>70047650</t>
  </si>
  <si>
    <t>70047674</t>
  </si>
  <si>
    <t>70047695</t>
  </si>
  <si>
    <t>70047709</t>
  </si>
  <si>
    <t>70047732</t>
  </si>
  <si>
    <t>70047750</t>
  </si>
  <si>
    <t>70047039</t>
  </si>
  <si>
    <t>D154</t>
  </si>
  <si>
    <t>R000982</t>
  </si>
  <si>
    <t>70047070</t>
  </si>
  <si>
    <t>70047092</t>
  </si>
  <si>
    <t>70047118</t>
  </si>
  <si>
    <t>70047151</t>
  </si>
  <si>
    <t>70047173</t>
  </si>
  <si>
    <t>70047190</t>
  </si>
  <si>
    <t>70047215</t>
  </si>
  <si>
    <t>70047234</t>
  </si>
  <si>
    <t>70047251</t>
  </si>
  <si>
    <t>70047278</t>
  </si>
  <si>
    <t>Pugmill P14 TO (43514) Twinwood Estates Entrance</t>
  </si>
  <si>
    <t>70047299</t>
  </si>
  <si>
    <t>70047318</t>
  </si>
  <si>
    <t>70047350</t>
  </si>
  <si>
    <t>70047378</t>
  </si>
  <si>
    <t>70047402</t>
  </si>
  <si>
    <t>70047423</t>
  </si>
  <si>
    <t>70047443</t>
  </si>
  <si>
    <t>70047459</t>
  </si>
  <si>
    <t>70047483</t>
  </si>
  <si>
    <t>70047489</t>
  </si>
  <si>
    <t>70047507</t>
  </si>
  <si>
    <t>70047529</t>
  </si>
  <si>
    <t>70047564</t>
  </si>
  <si>
    <t>70047584</t>
  </si>
  <si>
    <t>70047612</t>
  </si>
  <si>
    <t>70047628</t>
  </si>
  <si>
    <t>Pugmill P14 TO (81782) Fulshear Lakes Way Phase II</t>
  </si>
  <si>
    <t>70047661</t>
  </si>
  <si>
    <t>70047687</t>
  </si>
  <si>
    <t>70047716</t>
  </si>
  <si>
    <t>70047742</t>
  </si>
  <si>
    <t>30016999</t>
  </si>
  <si>
    <t>D156</t>
  </si>
  <si>
    <t>R001011</t>
  </si>
  <si>
    <t>30017019</t>
  </si>
  <si>
    <t>30017038</t>
  </si>
  <si>
    <t>Pugmill P5 TO (78250) Corporate Drive</t>
  </si>
  <si>
    <t>30017073</t>
  </si>
  <si>
    <t>30017084</t>
  </si>
  <si>
    <t>Pugmill P5 TO (81335) LLANO STREET PAVING &amp; DRAINAGE IMPROVEMENTS PHASE I</t>
  </si>
  <si>
    <t>30017124</t>
  </si>
  <si>
    <t>37102466</t>
  </si>
  <si>
    <t>37102467</t>
  </si>
  <si>
    <t>37102504</t>
  </si>
  <si>
    <t>72028012</t>
  </si>
  <si>
    <t>Pugmill P15 TO (64098) Harper/ Fountain View Dr 77057</t>
  </si>
  <si>
    <t>75017472</t>
  </si>
  <si>
    <t>Pugmill P16 TO (87810) Pomona 28</t>
  </si>
  <si>
    <t>75017480</t>
  </si>
  <si>
    <t>Pugmill P16 TO (94866) Constellation</t>
  </si>
  <si>
    <t>75017493</t>
  </si>
  <si>
    <t>75017502</t>
  </si>
  <si>
    <t>Pugmill P16 TO (89709) Caldwell Ranch Blvd 10</t>
  </si>
  <si>
    <t>75017510</t>
  </si>
  <si>
    <t>75017521</t>
  </si>
  <si>
    <t>75017529</t>
  </si>
  <si>
    <t>75017541</t>
  </si>
  <si>
    <t>Pugmill P16 TO (94938) 610/228/SCOTT - wall 20 &amp; 21 - TXDOT HARRIS CO.</t>
  </si>
  <si>
    <t>75017555</t>
  </si>
  <si>
    <t>70047043</t>
  </si>
  <si>
    <t>D161</t>
  </si>
  <si>
    <t>R001005</t>
  </si>
  <si>
    <t>70047053</t>
  </si>
  <si>
    <t>70047079</t>
  </si>
  <si>
    <t>70047104</t>
  </si>
  <si>
    <t>70047126</t>
  </si>
  <si>
    <t>70047143</t>
  </si>
  <si>
    <t>70047227</t>
  </si>
  <si>
    <t>70047259</t>
  </si>
  <si>
    <t>70047287</t>
  </si>
  <si>
    <t>70047324</t>
  </si>
  <si>
    <t>70047354</t>
  </si>
  <si>
    <t>70047376</t>
  </si>
  <si>
    <t>70047399</t>
  </si>
  <si>
    <t>70047427</t>
  </si>
  <si>
    <t>70047456</t>
  </si>
  <si>
    <t>70047477</t>
  </si>
  <si>
    <t>70047498</t>
  </si>
  <si>
    <t>70047532</t>
  </si>
  <si>
    <t>70047563</t>
  </si>
  <si>
    <t>70047578</t>
  </si>
  <si>
    <t>70047599</t>
  </si>
  <si>
    <t>70047634</t>
  </si>
  <si>
    <t>70047647</t>
  </si>
  <si>
    <t>70047673</t>
  </si>
  <si>
    <t>70047694</t>
  </si>
  <si>
    <t>70047708</t>
  </si>
  <si>
    <t>70047736</t>
  </si>
  <si>
    <t>70047751</t>
  </si>
  <si>
    <t>70047044</t>
  </si>
  <si>
    <t>D162</t>
  </si>
  <si>
    <t>R001004</t>
  </si>
  <si>
    <t>70047054</t>
  </si>
  <si>
    <t>70047083</t>
  </si>
  <si>
    <t>70047110</t>
  </si>
  <si>
    <t>70047134</t>
  </si>
  <si>
    <t>70047161</t>
  </si>
  <si>
    <t>70047325</t>
  </si>
  <si>
    <t>70047355</t>
  </si>
  <si>
    <t>70047377</t>
  </si>
  <si>
    <t>70047401</t>
  </si>
  <si>
    <t>70047422</t>
  </si>
  <si>
    <t>70047441</t>
  </si>
  <si>
    <t>70047463</t>
  </si>
  <si>
    <t>70047533</t>
  </si>
  <si>
    <t>70047556</t>
  </si>
  <si>
    <t>70047569</t>
  </si>
  <si>
    <t>70047594</t>
  </si>
  <si>
    <t>70047610</t>
  </si>
  <si>
    <t>70047630</t>
  </si>
  <si>
    <t>70047651</t>
  </si>
  <si>
    <t>70047671</t>
  </si>
  <si>
    <t>70047696</t>
  </si>
  <si>
    <t>70047710</t>
  </si>
  <si>
    <t>70047731</t>
  </si>
  <si>
    <t>70047747</t>
  </si>
  <si>
    <t>34128100</t>
  </si>
  <si>
    <t>D167</t>
  </si>
  <si>
    <t>Pugmill P8 TO (88968) FY2023 - LDP - GOLDEN FOREST - CONTRACT #3</t>
  </si>
  <si>
    <t>R000995</t>
  </si>
  <si>
    <t>34128130</t>
  </si>
  <si>
    <t>Pugmill P8 TO (95342) Balmoral Sec 27</t>
  </si>
  <si>
    <t>34128150</t>
  </si>
  <si>
    <t>Pugmill P8 TO (78843) TXDOT - BRIDGE - S. DIAMONDHEAD - 0912-72-406</t>
  </si>
  <si>
    <t>34128184</t>
  </si>
  <si>
    <t>Pugmill P8 TO (89426) CNP Danek Substation</t>
  </si>
  <si>
    <t>34128217</t>
  </si>
  <si>
    <t>34128241</t>
  </si>
  <si>
    <t>Pugmill P8 TO (94643) Pecan Park</t>
  </si>
  <si>
    <t>34128320</t>
  </si>
  <si>
    <t>34128349</t>
  </si>
  <si>
    <t>Pugmill P8 TO (89011) HCFCD - Fallbrook Drainage Improvement</t>
  </si>
  <si>
    <t>34128374</t>
  </si>
  <si>
    <t>34128406</t>
  </si>
  <si>
    <t>Pugmill P8 TO (91299) HOMEWOOD - FY-2023 -STREET &amp; DRAINAGE REHAB</t>
  </si>
  <si>
    <t>34128483</t>
  </si>
  <si>
    <t>34128516</t>
  </si>
  <si>
    <t>34128542</t>
  </si>
  <si>
    <t>34128551</t>
  </si>
  <si>
    <t>34128566</t>
  </si>
  <si>
    <t>Pugmill P8 TO (95211) Refuge Temple Sewer</t>
  </si>
  <si>
    <t>34128602</t>
  </si>
  <si>
    <t>Pugmill P8 TO (95480) N Sam Hou Pkwy - 108in Waterline</t>
  </si>
  <si>
    <t>34128621</t>
  </si>
  <si>
    <t>Pugmill P8 TO (90892) HCESD EMS Station 93</t>
  </si>
  <si>
    <t>34128643</t>
  </si>
  <si>
    <t>34128672</t>
  </si>
  <si>
    <t>Pugmill P8 TO (90895) Arlos RV Resort Onsite</t>
  </si>
  <si>
    <t>34128700</t>
  </si>
  <si>
    <t>34128729</t>
  </si>
  <si>
    <t>Pugmill P8 TO (78018) Coolwood Head Start Facility</t>
  </si>
  <si>
    <t>34128753</t>
  </si>
  <si>
    <t>Pugmill P8 TO (25434) Garden Oaks &amp; shepherd Park West Drainage</t>
  </si>
  <si>
    <t>70047068</t>
  </si>
  <si>
    <t>D168</t>
  </si>
  <si>
    <t>R001000</t>
  </si>
  <si>
    <t>70047095</t>
  </si>
  <si>
    <t>Pugmill P14 TO (64313) Jordan Ranch Sec. 11, 38 &amp; 40</t>
  </si>
  <si>
    <t>70047128</t>
  </si>
  <si>
    <t>70047145</t>
  </si>
  <si>
    <t>70047167</t>
  </si>
  <si>
    <t>70047184</t>
  </si>
  <si>
    <t>70047195</t>
  </si>
  <si>
    <t>70047229</t>
  </si>
  <si>
    <t>70047255</t>
  </si>
  <si>
    <t>70047279</t>
  </si>
  <si>
    <t>70047305</t>
  </si>
  <si>
    <t>70047351</t>
  </si>
  <si>
    <t>70047375</t>
  </si>
  <si>
    <t>70047403</t>
  </si>
  <si>
    <t>70047415</t>
  </si>
  <si>
    <t>70047442</t>
  </si>
  <si>
    <t>70047487</t>
  </si>
  <si>
    <t>70047503</t>
  </si>
  <si>
    <t>70047570</t>
  </si>
  <si>
    <t>70047585</t>
  </si>
  <si>
    <t>70047615</t>
  </si>
  <si>
    <t>70047641</t>
  </si>
  <si>
    <t>70047664</t>
  </si>
  <si>
    <t>70047689</t>
  </si>
  <si>
    <t>70047720</t>
  </si>
  <si>
    <t>30016992</t>
  </si>
  <si>
    <t>D170</t>
  </si>
  <si>
    <t>R000996</t>
  </si>
  <si>
    <t>30017007</t>
  </si>
  <si>
    <t>30017031</t>
  </si>
  <si>
    <t>30017053</t>
  </si>
  <si>
    <t>Pugmill P5 TO (89709) Caldwell Ranch Blvd 10</t>
  </si>
  <si>
    <t>30017072</t>
  </si>
  <si>
    <t>30017083</t>
  </si>
  <si>
    <t>Pugmill P5 TO (82393) City Of Southside Place</t>
  </si>
  <si>
    <t>30017115</t>
  </si>
  <si>
    <t>37102528</t>
  </si>
  <si>
    <t>Pugmill P11 TO (89074) Pomona 26 WSD &amp; Paving</t>
  </si>
  <si>
    <t>72028001</t>
  </si>
  <si>
    <t>Pugmill P15 TO (86229) Yes Prep Hobby Elem</t>
  </si>
  <si>
    <t>72028018</t>
  </si>
  <si>
    <t>Pugmill P15 TO (61319) 61319</t>
  </si>
  <si>
    <t>72028039</t>
  </si>
  <si>
    <t>72028052</t>
  </si>
  <si>
    <t>Pugmill P15 TO (88410) "72"" WATERLINE- HOLMAN"</t>
  </si>
  <si>
    <t>72028069</t>
  </si>
  <si>
    <t>72028088</t>
  </si>
  <si>
    <t>72028100</t>
  </si>
  <si>
    <t>75017469</t>
  </si>
  <si>
    <t>75017482</t>
  </si>
  <si>
    <t>75017494</t>
  </si>
  <si>
    <t>75017506</t>
  </si>
  <si>
    <t>75017545</t>
  </si>
  <si>
    <t>75017553</t>
  </si>
  <si>
    <t>75017570</t>
  </si>
  <si>
    <t>36079774</t>
  </si>
  <si>
    <t>D173</t>
  </si>
  <si>
    <t>Pugmill P10 TO (92675) 92675</t>
  </si>
  <si>
    <t>R001040</t>
  </si>
  <si>
    <t>36079793</t>
  </si>
  <si>
    <t>Pugmill P10 TO (92396) BECKETT WEST FORK</t>
  </si>
  <si>
    <t>36079809</t>
  </si>
  <si>
    <t>Pugmill P10 TO (87864) TXDOT - SH-105 MONTGOMERY CO. CTL#0338-04-066</t>
  </si>
  <si>
    <t>36079832</t>
  </si>
  <si>
    <t>Pugmill P10 TO (88171) 88171</t>
  </si>
  <si>
    <t>36079843</t>
  </si>
  <si>
    <t>36079874</t>
  </si>
  <si>
    <t>36079886</t>
  </si>
  <si>
    <t>Pugmill P10 TO (81117) Caney Creek Place</t>
  </si>
  <si>
    <t>36079948</t>
  </si>
  <si>
    <t>Pugmill P10 TO (94965) 94965</t>
  </si>
  <si>
    <t>36079961</t>
  </si>
  <si>
    <t>Pugmill P10 TO (58985) TXDOT - I-45 HUNTSVILLE - CONTR# 0675-07-097</t>
  </si>
  <si>
    <t>36079986</t>
  </si>
  <si>
    <t>Pugmill P10 TO (69959) CISD North Transportation Center</t>
  </si>
  <si>
    <t>36080004</t>
  </si>
  <si>
    <t>Pugmill P10 TO (96093) 96093</t>
  </si>
  <si>
    <t>36080014</t>
  </si>
  <si>
    <t>Pugmill P10 TO (84497) 84497</t>
  </si>
  <si>
    <t>36080023</t>
  </si>
  <si>
    <t>36080042</t>
  </si>
  <si>
    <t>36080051</t>
  </si>
  <si>
    <t>70047048</t>
  </si>
  <si>
    <t>D176</t>
  </si>
  <si>
    <t>R001001</t>
  </si>
  <si>
    <t>70047072</t>
  </si>
  <si>
    <t>70047094</t>
  </si>
  <si>
    <t>70047125</t>
  </si>
  <si>
    <t>70047154</t>
  </si>
  <si>
    <t>70047172</t>
  </si>
  <si>
    <t>70047216</t>
  </si>
  <si>
    <t>70047236</t>
  </si>
  <si>
    <t>70047254</t>
  </si>
  <si>
    <t>70047272</t>
  </si>
  <si>
    <t>70047293</t>
  </si>
  <si>
    <t>70047364</t>
  </si>
  <si>
    <t>70047383</t>
  </si>
  <si>
    <t>70047409</t>
  </si>
  <si>
    <t>70047435</t>
  </si>
  <si>
    <t>70047455</t>
  </si>
  <si>
    <t>70047474</t>
  </si>
  <si>
    <t>70047490</t>
  </si>
  <si>
    <t>70047508</t>
  </si>
  <si>
    <t>30017006</t>
  </si>
  <si>
    <t>D178</t>
  </si>
  <si>
    <t>R001032</t>
  </si>
  <si>
    <t>30017026</t>
  </si>
  <si>
    <t>30017045</t>
  </si>
  <si>
    <t>30017075</t>
  </si>
  <si>
    <t>30017096</t>
  </si>
  <si>
    <t>30017126</t>
  </si>
  <si>
    <t>37102473</t>
  </si>
  <si>
    <t>37102474</t>
  </si>
  <si>
    <t>37102482</t>
  </si>
  <si>
    <t>37102488</t>
  </si>
  <si>
    <t>37102525</t>
  </si>
  <si>
    <t>37102557</t>
  </si>
  <si>
    <t>37102850</t>
  </si>
  <si>
    <t>37102875</t>
  </si>
  <si>
    <t>37102907</t>
  </si>
  <si>
    <t>37102930</t>
  </si>
  <si>
    <t>Pugmill P11 TO (94708) (3700 Bissonnet St) City Wide Project 1</t>
  </si>
  <si>
    <t>75017475</t>
  </si>
  <si>
    <t>75017483</t>
  </si>
  <si>
    <t>75017495</t>
  </si>
  <si>
    <t>75017504</t>
  </si>
  <si>
    <t>75017525</t>
  </si>
  <si>
    <t>75017535</t>
  </si>
  <si>
    <t>75017559</t>
  </si>
  <si>
    <t>75017569</t>
  </si>
  <si>
    <t>70047028</t>
  </si>
  <si>
    <t>D179</t>
  </si>
  <si>
    <t>R000989</t>
  </si>
  <si>
    <t>70047061</t>
  </si>
  <si>
    <t>70047082</t>
  </si>
  <si>
    <t>70047107</t>
  </si>
  <si>
    <t>70047138</t>
  </si>
  <si>
    <t>70047163</t>
  </si>
  <si>
    <t>70047183</t>
  </si>
  <si>
    <t>70047187</t>
  </si>
  <si>
    <t>70047206</t>
  </si>
  <si>
    <t>70047222</t>
  </si>
  <si>
    <t>70047237</t>
  </si>
  <si>
    <t>70047263</t>
  </si>
  <si>
    <t>70047286</t>
  </si>
  <si>
    <t>70047301</t>
  </si>
  <si>
    <t>70047306</t>
  </si>
  <si>
    <t>70047336</t>
  </si>
  <si>
    <t>70047360</t>
  </si>
  <si>
    <t>70047385</t>
  </si>
  <si>
    <t>70047413</t>
  </si>
  <si>
    <t>70047432</t>
  </si>
  <si>
    <t>70047450</t>
  </si>
  <si>
    <t>70047469</t>
  </si>
  <si>
    <t>70047492</t>
  </si>
  <si>
    <t>70047502</t>
  </si>
  <si>
    <t>70047521</t>
  </si>
  <si>
    <t>70047539</t>
  </si>
  <si>
    <t>70047548</t>
  </si>
  <si>
    <t>70047576</t>
  </si>
  <si>
    <t>70047592</t>
  </si>
  <si>
    <t>70047616</t>
  </si>
  <si>
    <t>70047643</t>
  </si>
  <si>
    <t>70047665</t>
  </si>
  <si>
    <t>70047690</t>
  </si>
  <si>
    <t>70047714</t>
  </si>
  <si>
    <t>70047728</t>
  </si>
  <si>
    <t>70047035</t>
  </si>
  <si>
    <t>D180</t>
  </si>
  <si>
    <t>R001023</t>
  </si>
  <si>
    <t>70047057</t>
  </si>
  <si>
    <t>70047078</t>
  </si>
  <si>
    <t>70047103</t>
  </si>
  <si>
    <t>70047127</t>
  </si>
  <si>
    <t>70047147</t>
  </si>
  <si>
    <t>70047168</t>
  </si>
  <si>
    <t>70047185</t>
  </si>
  <si>
    <t>70047189</t>
  </si>
  <si>
    <t>70047212</t>
  </si>
  <si>
    <t>70047235</t>
  </si>
  <si>
    <t>70047252</t>
  </si>
  <si>
    <t>70047273</t>
  </si>
  <si>
    <t>70047295</t>
  </si>
  <si>
    <t>70047314</t>
  </si>
  <si>
    <t>70047342</t>
  </si>
  <si>
    <t>70047370</t>
  </si>
  <si>
    <t>70047397</t>
  </si>
  <si>
    <t>70047424</t>
  </si>
  <si>
    <t>70047528</t>
  </si>
  <si>
    <t>Pugmill P14 TO (75809) Jordan Ranch PH 6</t>
  </si>
  <si>
    <t>70047553</t>
  </si>
  <si>
    <t>70047573</t>
  </si>
  <si>
    <t>70047595</t>
  </si>
  <si>
    <t>70047614</t>
  </si>
  <si>
    <t>70047633</t>
  </si>
  <si>
    <t>70047660</t>
  </si>
  <si>
    <t>70047682</t>
  </si>
  <si>
    <t>70047702</t>
  </si>
  <si>
    <t>70047722</t>
  </si>
  <si>
    <t>70047745</t>
  </si>
  <si>
    <t>70047032</t>
  </si>
  <si>
    <t>D181</t>
  </si>
  <si>
    <t>R001026</t>
  </si>
  <si>
    <t>70047051</t>
  </si>
  <si>
    <t>70047089</t>
  </si>
  <si>
    <t>70047114</t>
  </si>
  <si>
    <t>70047150</t>
  </si>
  <si>
    <t>70047171</t>
  </si>
  <si>
    <t>Pugmill P14 TO (94848) Neif ISD Entry Canopies</t>
  </si>
  <si>
    <t>70047220</t>
  </si>
  <si>
    <t>70047243</t>
  </si>
  <si>
    <t>70047261</t>
  </si>
  <si>
    <t>70047284</t>
  </si>
  <si>
    <t>70047319</t>
  </si>
  <si>
    <t>70047345</t>
  </si>
  <si>
    <t>70047369</t>
  </si>
  <si>
    <t>70047396</t>
  </si>
  <si>
    <t>70047421</t>
  </si>
  <si>
    <t>70047448</t>
  </si>
  <si>
    <t>70047466</t>
  </si>
  <si>
    <t>70047480</t>
  </si>
  <si>
    <t>70047494</t>
  </si>
  <si>
    <t>70047530</t>
  </si>
  <si>
    <t>70047561</t>
  </si>
  <si>
    <t>70047580</t>
  </si>
  <si>
    <t>70047602</t>
  </si>
  <si>
    <t>70047623</t>
  </si>
  <si>
    <t>70047656</t>
  </si>
  <si>
    <t>70047678</t>
  </si>
  <si>
    <t>70047701</t>
  </si>
  <si>
    <t>70047721</t>
  </si>
  <si>
    <t>70047737</t>
  </si>
  <si>
    <t>70047752</t>
  </si>
  <si>
    <t>37102533</t>
  </si>
  <si>
    <t>D182</t>
  </si>
  <si>
    <t>Pugmill P11 TO (88410) "72"" WATERLINE- HOLMAN"</t>
  </si>
  <si>
    <t>R001019</t>
  </si>
  <si>
    <t>37102581</t>
  </si>
  <si>
    <t>37102621</t>
  </si>
  <si>
    <t>37102477</t>
  </si>
  <si>
    <t>D187</t>
  </si>
  <si>
    <t>R001010</t>
  </si>
  <si>
    <t>37102478</t>
  </si>
  <si>
    <t>37102485</t>
  </si>
  <si>
    <t>72027846</t>
  </si>
  <si>
    <t>75017563</t>
  </si>
  <si>
    <t>37102531</t>
  </si>
  <si>
    <t>D188</t>
  </si>
  <si>
    <t>R001018</t>
  </si>
  <si>
    <t>37102571</t>
  </si>
  <si>
    <t>37102607</t>
  </si>
  <si>
    <t>37102656</t>
  </si>
  <si>
    <t>Pugmill P11 TO (79937) Valencia Section 4</t>
  </si>
  <si>
    <t>37102688</t>
  </si>
  <si>
    <t>Pugmill P11 TO (90411) Ft Bend Town Center 3</t>
  </si>
  <si>
    <t>37102711</t>
  </si>
  <si>
    <t>37102732</t>
  </si>
  <si>
    <t>37102814</t>
  </si>
  <si>
    <t>37102843</t>
  </si>
  <si>
    <t>37102866</t>
  </si>
  <si>
    <t>37102903</t>
  </si>
  <si>
    <t>37102931</t>
  </si>
  <si>
    <t>70047045</t>
  </si>
  <si>
    <t>D193</t>
  </si>
  <si>
    <t>R001035</t>
  </si>
  <si>
    <t>70047055</t>
  </si>
  <si>
    <t>70047080</t>
  </si>
  <si>
    <t>70047102</t>
  </si>
  <si>
    <t>70047124</t>
  </si>
  <si>
    <t>70047153</t>
  </si>
  <si>
    <t>70047233</t>
  </si>
  <si>
    <t>70047258</t>
  </si>
  <si>
    <t>70047282</t>
  </si>
  <si>
    <t>70047296</t>
  </si>
  <si>
    <t>70047348</t>
  </si>
  <si>
    <t>70047373</t>
  </si>
  <si>
    <t>70047404</t>
  </si>
  <si>
    <t>70047416</t>
  </si>
  <si>
    <t>70047444</t>
  </si>
  <si>
    <t>70047461</t>
  </si>
  <si>
    <t>70047541</t>
  </si>
  <si>
    <t>70047555</t>
  </si>
  <si>
    <t>70047583</t>
  </si>
  <si>
    <t>70047593</t>
  </si>
  <si>
    <t>70047617</t>
  </si>
  <si>
    <t>70047648</t>
  </si>
  <si>
    <t>70047670</t>
  </si>
  <si>
    <t>70047693</t>
  </si>
  <si>
    <t>70047726</t>
  </si>
  <si>
    <t>70047740</t>
  </si>
  <si>
    <t>34127653</t>
  </si>
  <si>
    <t>D20</t>
  </si>
  <si>
    <t>Pugmill P8 TO (87225) POH Duct Bank</t>
  </si>
  <si>
    <t>R001038</t>
  </si>
  <si>
    <t>34127684</t>
  </si>
  <si>
    <t>Pugmill P8 TO (88297) 88297</t>
  </si>
  <si>
    <t>34127700</t>
  </si>
  <si>
    <t>Pugmill P8 TO (91517) River Ranch Trails Sec 2 WSDP</t>
  </si>
  <si>
    <t>34127742</t>
  </si>
  <si>
    <t>34127763</t>
  </si>
  <si>
    <t>Pugmill P8 TO (91403) River Run Trail in River Ranch Ph. 3</t>
  </si>
  <si>
    <t>34127798</t>
  </si>
  <si>
    <t>Pugmill P8 TO (89496) (Tall Willow &amp; Chateu Forest) City Wide Project 1</t>
  </si>
  <si>
    <t>34127856</t>
  </si>
  <si>
    <t>Pugmill P8 TO (95074) Outfalls for River Ranch PH 3</t>
  </si>
  <si>
    <t>34127886</t>
  </si>
  <si>
    <t>34127919</t>
  </si>
  <si>
    <t>Pugmill P8 TO (77348) (Raymundo)Generation Park West Section 7</t>
  </si>
  <si>
    <t>34127937</t>
  </si>
  <si>
    <t>Pugmill P8 TO (87275) HC Beaumont Place</t>
  </si>
  <si>
    <t>34127967</t>
  </si>
  <si>
    <t>34128093</t>
  </si>
  <si>
    <t>34128121</t>
  </si>
  <si>
    <t>Pugmill P8 TO (86074) Gauge Interwood Logistics</t>
  </si>
  <si>
    <t>34128144</t>
  </si>
  <si>
    <t>37102632</t>
  </si>
  <si>
    <t>D21</t>
  </si>
  <si>
    <t>R001024</t>
  </si>
  <si>
    <t>37102932</t>
  </si>
  <si>
    <t>71054894</t>
  </si>
  <si>
    <t>71054911</t>
  </si>
  <si>
    <t>71054921</t>
  </si>
  <si>
    <t>71054934</t>
  </si>
  <si>
    <t>71054935</t>
  </si>
  <si>
    <t>71054955</t>
  </si>
  <si>
    <t>71054966</t>
  </si>
  <si>
    <t>71054972</t>
  </si>
  <si>
    <t>71054997</t>
  </si>
  <si>
    <t>71055007</t>
  </si>
  <si>
    <t>71055031</t>
  </si>
  <si>
    <t>71055044</t>
  </si>
  <si>
    <t>71054979</t>
  </si>
  <si>
    <t>D22</t>
  </si>
  <si>
    <t>R001037</t>
  </si>
  <si>
    <t>71054990</t>
  </si>
  <si>
    <t>71055006</t>
  </si>
  <si>
    <t>71055029</t>
  </si>
  <si>
    <t>71055036</t>
  </si>
  <si>
    <t>Pugmill P13 TO (90257) Hitchcock HS Additions</t>
  </si>
  <si>
    <t>71055047</t>
  </si>
  <si>
    <t>71055054</t>
  </si>
  <si>
    <t>30016995</t>
  </si>
  <si>
    <t>D30</t>
  </si>
  <si>
    <t>R001007</t>
  </si>
  <si>
    <t>30017014</t>
  </si>
  <si>
    <t>30017117</t>
  </si>
  <si>
    <t>30017252</t>
  </si>
  <si>
    <t>30017275</t>
  </si>
  <si>
    <t>Pugmill P5 TO (92725) BC MUD 53</t>
  </si>
  <si>
    <t>37102475</t>
  </si>
  <si>
    <t>37102476</t>
  </si>
  <si>
    <t>37102484</t>
  </si>
  <si>
    <t>37102490</t>
  </si>
  <si>
    <t>37102493</t>
  </si>
  <si>
    <t>72027845</t>
  </si>
  <si>
    <t>72027939</t>
  </si>
  <si>
    <t>72028006</t>
  </si>
  <si>
    <t>72028025</t>
  </si>
  <si>
    <t>Pugmill P15 TO (94938) 610/228/SCOTT - wall 20 &amp; 21 - TXDOT HARRIS CO.</t>
  </si>
  <si>
    <t>72028056</t>
  </si>
  <si>
    <t>72028079</t>
  </si>
  <si>
    <t>75017558</t>
  </si>
  <si>
    <t>75017567</t>
  </si>
  <si>
    <t>30017004</t>
  </si>
  <si>
    <t>D32</t>
  </si>
  <si>
    <t>R000986</t>
  </si>
  <si>
    <t>30017041</t>
  </si>
  <si>
    <t>30017091</t>
  </si>
  <si>
    <t>30017121</t>
  </si>
  <si>
    <t>37102856</t>
  </si>
  <si>
    <t>37102886</t>
  </si>
  <si>
    <t>Pugmill P11 TO (96074) (105226493) Hiram Clarke Rd</t>
  </si>
  <si>
    <t>37102935</t>
  </si>
  <si>
    <t>30017010</t>
  </si>
  <si>
    <t>D33</t>
  </si>
  <si>
    <t>R000985</t>
  </si>
  <si>
    <t>30017029</t>
  </si>
  <si>
    <t>30017050</t>
  </si>
  <si>
    <t>30017070</t>
  </si>
  <si>
    <t>30017094</t>
  </si>
  <si>
    <t>30017137</t>
  </si>
  <si>
    <t>30017247</t>
  </si>
  <si>
    <t>37102520</t>
  </si>
  <si>
    <t>37102567</t>
  </si>
  <si>
    <t>37102598</t>
  </si>
  <si>
    <t>37102872</t>
  </si>
  <si>
    <t>37102897</t>
  </si>
  <si>
    <t>Pugmill P11 TO (95880) PEARLAND MEDICAL CENTER</t>
  </si>
  <si>
    <t>37102927</t>
  </si>
  <si>
    <t>75017477</t>
  </si>
  <si>
    <t>75017490</t>
  </si>
  <si>
    <t>75017505</t>
  </si>
  <si>
    <t>75017519</t>
  </si>
  <si>
    <t>75017537</t>
  </si>
  <si>
    <t>75017550</t>
  </si>
  <si>
    <t>75017568</t>
  </si>
  <si>
    <t>30017002</t>
  </si>
  <si>
    <t>D35</t>
  </si>
  <si>
    <t>R000984</t>
  </si>
  <si>
    <t>30017020</t>
  </si>
  <si>
    <t>30017052</t>
  </si>
  <si>
    <t>30017071</t>
  </si>
  <si>
    <t>30017097</t>
  </si>
  <si>
    <t>30017127</t>
  </si>
  <si>
    <t>30017245</t>
  </si>
  <si>
    <t>37102511</t>
  </si>
  <si>
    <t>37102547</t>
  </si>
  <si>
    <t>37102569</t>
  </si>
  <si>
    <t>37102608</t>
  </si>
  <si>
    <t>72028015</t>
  </si>
  <si>
    <t>Pugmill P15 TO (88033) BRANARD - st /COH 72in WL</t>
  </si>
  <si>
    <t>72028036</t>
  </si>
  <si>
    <t>72028060</t>
  </si>
  <si>
    <t>72028077</t>
  </si>
  <si>
    <t>75017474</t>
  </si>
  <si>
    <t>75017487</t>
  </si>
  <si>
    <t>75017498</t>
  </si>
  <si>
    <t>75017512</t>
  </si>
  <si>
    <t>75017523</t>
  </si>
  <si>
    <t>75017534</t>
  </si>
  <si>
    <t>75017554</t>
  </si>
  <si>
    <t>72027853</t>
  </si>
  <si>
    <t>D36</t>
  </si>
  <si>
    <t>Pugmill P15 TO (94866) Constellation</t>
  </si>
  <si>
    <t>R000988</t>
  </si>
  <si>
    <t>72027860</t>
  </si>
  <si>
    <t>72027871</t>
  </si>
  <si>
    <t>72027879</t>
  </si>
  <si>
    <t>Pugmill P15 TO (79937) Valencia Section 4</t>
  </si>
  <si>
    <t>72027887</t>
  </si>
  <si>
    <t>Pugmill P15 TO (71719) Project River</t>
  </si>
  <si>
    <t>72027901</t>
  </si>
  <si>
    <t>72027907</t>
  </si>
  <si>
    <t>72027922</t>
  </si>
  <si>
    <t>72027926</t>
  </si>
  <si>
    <t>72027933</t>
  </si>
  <si>
    <t>72027947</t>
  </si>
  <si>
    <t>Pugmill P15 TO (96014) Summerhouse Dr St Ded.</t>
  </si>
  <si>
    <t>72027956</t>
  </si>
  <si>
    <t>72027969</t>
  </si>
  <si>
    <t>72027993</t>
  </si>
  <si>
    <t>72028007</t>
  </si>
  <si>
    <t>Pugmill P15 TO (95880) PEARLAND MEDICAL CENTER</t>
  </si>
  <si>
    <t>72028021</t>
  </si>
  <si>
    <t>72028037</t>
  </si>
  <si>
    <t>72028054</t>
  </si>
  <si>
    <t>72028074</t>
  </si>
  <si>
    <t>72028102</t>
  </si>
  <si>
    <t>30016997</t>
  </si>
  <si>
    <t>D37</t>
  </si>
  <si>
    <t>R001027</t>
  </si>
  <si>
    <t>30017123</t>
  </si>
  <si>
    <t>30017241</t>
  </si>
  <si>
    <t>30017268</t>
  </si>
  <si>
    <t>37102519</t>
  </si>
  <si>
    <t>37102580</t>
  </si>
  <si>
    <t>37102894</t>
  </si>
  <si>
    <t>37102922</t>
  </si>
  <si>
    <t>75017478</t>
  </si>
  <si>
    <t>75017488</t>
  </si>
  <si>
    <t>75017501</t>
  </si>
  <si>
    <t>75017514</t>
  </si>
  <si>
    <t>75017522</t>
  </si>
  <si>
    <t>75017533</t>
  </si>
  <si>
    <t>75017546</t>
  </si>
  <si>
    <t>70047052</t>
  </si>
  <si>
    <t>D43</t>
  </si>
  <si>
    <t>R001025</t>
  </si>
  <si>
    <t>70047090</t>
  </si>
  <si>
    <t>70047115</t>
  </si>
  <si>
    <t>70047209</t>
  </si>
  <si>
    <t>70047226</t>
  </si>
  <si>
    <t>70047247</t>
  </si>
  <si>
    <t>70047266</t>
  </si>
  <si>
    <t>70047290</t>
  </si>
  <si>
    <t>70047308</t>
  </si>
  <si>
    <t>70047337</t>
  </si>
  <si>
    <t>70047359</t>
  </si>
  <si>
    <t>70047380</t>
  </si>
  <si>
    <t>70047406</t>
  </si>
  <si>
    <t>70047445</t>
  </si>
  <si>
    <t>70047462</t>
  </si>
  <si>
    <t>70047484</t>
  </si>
  <si>
    <t>70047499</t>
  </si>
  <si>
    <t>70047522</t>
  </si>
  <si>
    <t>70047540</t>
  </si>
  <si>
    <t>70047550</t>
  </si>
  <si>
    <t>70047575</t>
  </si>
  <si>
    <t>70047605</t>
  </si>
  <si>
    <t>70047622</t>
  </si>
  <si>
    <t>70047645</t>
  </si>
  <si>
    <t>70047667</t>
  </si>
  <si>
    <t>70047683</t>
  </si>
  <si>
    <t>70047703</t>
  </si>
  <si>
    <t>70047723</t>
  </si>
  <si>
    <t>70047748</t>
  </si>
  <si>
    <t>72027930</t>
  </si>
  <si>
    <t>D44</t>
  </si>
  <si>
    <t>R000993</t>
  </si>
  <si>
    <t>72027952</t>
  </si>
  <si>
    <t>30016991</t>
  </si>
  <si>
    <t>D45</t>
  </si>
  <si>
    <t>R001003</t>
  </si>
  <si>
    <t>30017011</t>
  </si>
  <si>
    <t>Pugmill P5 TO (79937) Valencia Section 4</t>
  </si>
  <si>
    <t>30017033</t>
  </si>
  <si>
    <t>30017060</t>
  </si>
  <si>
    <t>30017078</t>
  </si>
  <si>
    <t>30017122</t>
  </si>
  <si>
    <t>30017255</t>
  </si>
  <si>
    <t>37102500</t>
  </si>
  <si>
    <t>37102540</t>
  </si>
  <si>
    <t>37102558</t>
  </si>
  <si>
    <t>37102600</t>
  </si>
  <si>
    <t>37102617</t>
  </si>
  <si>
    <t>37102639</t>
  </si>
  <si>
    <t>37102845</t>
  </si>
  <si>
    <t>37102870</t>
  </si>
  <si>
    <t>37102908</t>
  </si>
  <si>
    <t>37102934</t>
  </si>
  <si>
    <t>75017473</t>
  </si>
  <si>
    <t>75017485</t>
  </si>
  <si>
    <t>75017496</t>
  </si>
  <si>
    <t>75017507</t>
  </si>
  <si>
    <t>75017524</t>
  </si>
  <si>
    <t>75017536</t>
  </si>
  <si>
    <t>75017548</t>
  </si>
  <si>
    <t>75017564</t>
  </si>
  <si>
    <t>30017005</t>
  </si>
  <si>
    <t>D47</t>
  </si>
  <si>
    <t>R000992</t>
  </si>
  <si>
    <t>30017032</t>
  </si>
  <si>
    <t>30017055</t>
  </si>
  <si>
    <t>30017085</t>
  </si>
  <si>
    <t>75017481</t>
  </si>
  <si>
    <t>71054878</t>
  </si>
  <si>
    <t>D48</t>
  </si>
  <si>
    <t>R001029</t>
  </si>
  <si>
    <t>71054892</t>
  </si>
  <si>
    <t>71054909</t>
  </si>
  <si>
    <t>71054917</t>
  </si>
  <si>
    <t>71054928</t>
  </si>
  <si>
    <t>71054939</t>
  </si>
  <si>
    <t>71054948</t>
  </si>
  <si>
    <t>71054958</t>
  </si>
  <si>
    <t>71054968</t>
  </si>
  <si>
    <t>71054973</t>
  </si>
  <si>
    <t>71054981</t>
  </si>
  <si>
    <t>71054995</t>
  </si>
  <si>
    <t>70047031</t>
  </si>
  <si>
    <t>D49</t>
  </si>
  <si>
    <t>R001033</t>
  </si>
  <si>
    <t>70047062</t>
  </si>
  <si>
    <t>70047108</t>
  </si>
  <si>
    <t>70047131</t>
  </si>
  <si>
    <t>70047156</t>
  </si>
  <si>
    <t>70047175</t>
  </si>
  <si>
    <t>70047208</t>
  </si>
  <si>
    <t>70047225</t>
  </si>
  <si>
    <t>70047249</t>
  </si>
  <si>
    <t>70047269</t>
  </si>
  <si>
    <t>70047288</t>
  </si>
  <si>
    <t>70047302</t>
  </si>
  <si>
    <t>70047309</t>
  </si>
  <si>
    <t>70047339</t>
  </si>
  <si>
    <t>70047365</t>
  </si>
  <si>
    <t>70047386</t>
  </si>
  <si>
    <t>70047439</t>
  </si>
  <si>
    <t>70047467</t>
  </si>
  <si>
    <t>70047475</t>
  </si>
  <si>
    <t>70047491</t>
  </si>
  <si>
    <t>70047501</t>
  </si>
  <si>
    <t>70047523</t>
  </si>
  <si>
    <t>70047543</t>
  </si>
  <si>
    <t>70047560</t>
  </si>
  <si>
    <t>70047587</t>
  </si>
  <si>
    <t>70047613</t>
  </si>
  <si>
    <t>70047632</t>
  </si>
  <si>
    <t>70047653</t>
  </si>
  <si>
    <t>70047676</t>
  </si>
  <si>
    <t>70047699</t>
  </si>
  <si>
    <t>70047743</t>
  </si>
  <si>
    <t>70047084</t>
  </si>
  <si>
    <t>D49 (D94)</t>
  </si>
  <si>
    <t>70047410</t>
  </si>
  <si>
    <t>30017003</t>
  </si>
  <si>
    <t>D61</t>
  </si>
  <si>
    <t>R000987</t>
  </si>
  <si>
    <t>30017022</t>
  </si>
  <si>
    <t>30017054</t>
  </si>
  <si>
    <t>30017089</t>
  </si>
  <si>
    <t>30017128</t>
  </si>
  <si>
    <t>37102518</t>
  </si>
  <si>
    <t>37102554</t>
  </si>
  <si>
    <t>37102583</t>
  </si>
  <si>
    <t>37102619</t>
  </si>
  <si>
    <t>72028016</t>
  </si>
  <si>
    <t>72028027</t>
  </si>
  <si>
    <t>72028051</t>
  </si>
  <si>
    <t>72028078</t>
  </si>
  <si>
    <t>75017476</t>
  </si>
  <si>
    <t>75017527</t>
  </si>
  <si>
    <t>75017539</t>
  </si>
  <si>
    <t>75017557</t>
  </si>
  <si>
    <t>34128601</t>
  </si>
  <si>
    <t>D71</t>
  </si>
  <si>
    <t>R001017</t>
  </si>
  <si>
    <t>34128642</t>
  </si>
  <si>
    <t>34128668</t>
  </si>
  <si>
    <t>34128689</t>
  </si>
  <si>
    <t>Pugmill P8 TO (89412) City of Pasadena - Preston</t>
  </si>
  <si>
    <t>34128717</t>
  </si>
  <si>
    <t>34128742</t>
  </si>
  <si>
    <t>34128772</t>
  </si>
  <si>
    <t>Pugmill P8 TO (89537) SHELDON RIDGE 12</t>
  </si>
  <si>
    <t>73019032</t>
  </si>
  <si>
    <t>D76</t>
  </si>
  <si>
    <t>R000999</t>
  </si>
  <si>
    <t>73019060</t>
  </si>
  <si>
    <t>Pugmill P3 TO (89256) HCMUD 365 Joint Drain and Det Repairs</t>
  </si>
  <si>
    <t>73019083</t>
  </si>
  <si>
    <t>73019116</t>
  </si>
  <si>
    <t>73019130</t>
  </si>
  <si>
    <t>73019159</t>
  </si>
  <si>
    <t>73019187</t>
  </si>
  <si>
    <t>73019216</t>
  </si>
  <si>
    <t>73019249</t>
  </si>
  <si>
    <t>73019278</t>
  </si>
  <si>
    <t>73019305</t>
  </si>
  <si>
    <t>73019327</t>
  </si>
  <si>
    <t>73019352</t>
  </si>
  <si>
    <t>Pugmill P3 TO (95068) La Segarra 1 Det Basin Excavations</t>
  </si>
  <si>
    <t>73019371</t>
  </si>
  <si>
    <t>73019393</t>
  </si>
  <si>
    <t>73019423</t>
  </si>
  <si>
    <t>Pugmill P3 TO (71475) Woodview Elementary School</t>
  </si>
  <si>
    <t>73019458</t>
  </si>
  <si>
    <t>73019486</t>
  </si>
  <si>
    <t>73019517</t>
  </si>
  <si>
    <t>73019546</t>
  </si>
  <si>
    <t>73019572</t>
  </si>
  <si>
    <t>73019607</t>
  </si>
  <si>
    <t>73019636</t>
  </si>
  <si>
    <t>73019667</t>
  </si>
  <si>
    <t>Pugmill P3 TO (81638) West Houston Genesis</t>
  </si>
  <si>
    <t>73019701</t>
  </si>
  <si>
    <t>73019722</t>
  </si>
  <si>
    <t>73019756</t>
  </si>
  <si>
    <t>Pugmill P3 TO (93527) Shower Door of Houston</t>
  </si>
  <si>
    <t>73019793</t>
  </si>
  <si>
    <t>73019821</t>
  </si>
  <si>
    <t>70047041</t>
  </si>
  <si>
    <t>D85</t>
  </si>
  <si>
    <t>R001031</t>
  </si>
  <si>
    <t>70047063</t>
  </si>
  <si>
    <t>70047081</t>
  </si>
  <si>
    <t>70047116</t>
  </si>
  <si>
    <t>70047139</t>
  </si>
  <si>
    <t>70047162</t>
  </si>
  <si>
    <t>70047179</t>
  </si>
  <si>
    <t>70047192</t>
  </si>
  <si>
    <t>70047218</t>
  </si>
  <si>
    <t>70047238</t>
  </si>
  <si>
    <t>70047256</t>
  </si>
  <si>
    <t>70047280</t>
  </si>
  <si>
    <t>70047300</t>
  </si>
  <si>
    <t>70047321</t>
  </si>
  <si>
    <t>70047344</t>
  </si>
  <si>
    <t>70047366</t>
  </si>
  <si>
    <t>70047391</t>
  </si>
  <si>
    <t>70047420</t>
  </si>
  <si>
    <t>70047437</t>
  </si>
  <si>
    <t>70047460</t>
  </si>
  <si>
    <t>70047482</t>
  </si>
  <si>
    <t>70047488</t>
  </si>
  <si>
    <t>70047505</t>
  </si>
  <si>
    <t>70047513</t>
  </si>
  <si>
    <t>70047531</t>
  </si>
  <si>
    <t>70047551</t>
  </si>
  <si>
    <t>70047565</t>
  </si>
  <si>
    <t>70047586</t>
  </si>
  <si>
    <t>70047603</t>
  </si>
  <si>
    <t>70047652</t>
  </si>
  <si>
    <t>70047672</t>
  </si>
  <si>
    <t>70047697</t>
  </si>
  <si>
    <t>70047712</t>
  </si>
  <si>
    <t>70047730</t>
  </si>
  <si>
    <t>70047744</t>
  </si>
  <si>
    <t>70047037</t>
  </si>
  <si>
    <t>D86</t>
  </si>
  <si>
    <t>R000997</t>
  </si>
  <si>
    <t>70047071</t>
  </si>
  <si>
    <t>70047097</t>
  </si>
  <si>
    <t>70047130</t>
  </si>
  <si>
    <t>70047155</t>
  </si>
  <si>
    <t>70047174</t>
  </si>
  <si>
    <t>70047217</t>
  </si>
  <si>
    <t>70047240</t>
  </si>
  <si>
    <t>70047264</t>
  </si>
  <si>
    <t>70047294</t>
  </si>
  <si>
    <t>70047313</t>
  </si>
  <si>
    <t>70047347</t>
  </si>
  <si>
    <t>70047381</t>
  </si>
  <si>
    <t>70047407</t>
  </si>
  <si>
    <t>70047433</t>
  </si>
  <si>
    <t>70047451</t>
  </si>
  <si>
    <t>70047476</t>
  </si>
  <si>
    <t>70047496</t>
  </si>
  <si>
    <t>70047510</t>
  </si>
  <si>
    <t>70047526</t>
  </si>
  <si>
    <t>70047554</t>
  </si>
  <si>
    <t>70047574</t>
  </si>
  <si>
    <t>70047600</t>
  </si>
  <si>
    <t>70047620</t>
  </si>
  <si>
    <t>70047657</t>
  </si>
  <si>
    <t>70047686</t>
  </si>
  <si>
    <t>70047711</t>
  </si>
  <si>
    <t>70047739</t>
  </si>
  <si>
    <t>71054881</t>
  </si>
  <si>
    <t>D87</t>
  </si>
  <si>
    <t>R001016</t>
  </si>
  <si>
    <t>71054890</t>
  </si>
  <si>
    <t>Pugmill P13 TO (95826) CoTLV</t>
  </si>
  <si>
    <t>71054908</t>
  </si>
  <si>
    <t>71054927</t>
  </si>
  <si>
    <t>71054938</t>
  </si>
  <si>
    <t>71054959</t>
  </si>
  <si>
    <t>71054967</t>
  </si>
  <si>
    <t>71054977</t>
  </si>
  <si>
    <t>71054998</t>
  </si>
  <si>
    <t>71055012</t>
  </si>
  <si>
    <t>71055017</t>
  </si>
  <si>
    <t>71055024</t>
  </si>
  <si>
    <t>Pugmill P13 TO (54922) Seabrook project</t>
  </si>
  <si>
    <t>71055037</t>
  </si>
  <si>
    <t>71055046</t>
  </si>
  <si>
    <t>71055053</t>
  </si>
  <si>
    <t>Pugmill P13 TO (86156) Mark One Phase 2 - Angleton</t>
  </si>
  <si>
    <t>70047049</t>
  </si>
  <si>
    <t>D94</t>
  </si>
  <si>
    <t>R001021</t>
  </si>
  <si>
    <t>70047077</t>
  </si>
  <si>
    <t>70047140</t>
  </si>
  <si>
    <t>70047141</t>
  </si>
  <si>
    <t>70047326</t>
  </si>
  <si>
    <t>70047356</t>
  </si>
  <si>
    <t>70047389</t>
  </si>
  <si>
    <t>70047418</t>
  </si>
  <si>
    <t>70047446</t>
  </si>
  <si>
    <t>70047464</t>
  </si>
  <si>
    <t>70047536</t>
  </si>
  <si>
    <t>70047558</t>
  </si>
  <si>
    <t>70047581</t>
  </si>
  <si>
    <t>70047609</t>
  </si>
  <si>
    <t>70047629</t>
  </si>
  <si>
    <t>70047658</t>
  </si>
  <si>
    <t>70047680</t>
  </si>
  <si>
    <t>70047706</t>
  </si>
  <si>
    <t>70047734</t>
  </si>
  <si>
    <t>70047105</t>
  </si>
  <si>
    <t>D94 (D49)</t>
  </si>
  <si>
    <t>Pugmill P14 TO (95979) COH TDO Panel Replace. (Synottl)</t>
  </si>
  <si>
    <t>71054882</t>
  </si>
  <si>
    <t>D95</t>
  </si>
  <si>
    <t>R001020</t>
  </si>
  <si>
    <t>71054889</t>
  </si>
  <si>
    <t>Pugmill P13 TO (95079) 95079</t>
  </si>
  <si>
    <t>71054902</t>
  </si>
  <si>
    <t>71054915</t>
  </si>
  <si>
    <t>71054926</t>
  </si>
  <si>
    <t>71054940</t>
  </si>
  <si>
    <t>71054946</t>
  </si>
  <si>
    <t>71054953</t>
  </si>
  <si>
    <t>71054961</t>
  </si>
  <si>
    <t>71054970</t>
  </si>
  <si>
    <t>71054978</t>
  </si>
  <si>
    <t>71054984</t>
  </si>
  <si>
    <t>71054992</t>
  </si>
  <si>
    <t>71055001</t>
  </si>
  <si>
    <t>71055010</t>
  </si>
  <si>
    <t>71055028</t>
  </si>
  <si>
    <t>71055035</t>
  </si>
  <si>
    <t>71055040</t>
  </si>
  <si>
    <t>71055049</t>
  </si>
  <si>
    <t>71055056</t>
  </si>
  <si>
    <t>Toll</t>
  </si>
  <si>
    <t>Fuel</t>
  </si>
  <si>
    <t>Total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</si>
  <si>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</si>
  <si>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</si>
  <si>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</si>
  <si>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</si>
  <si>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</si>
  <si>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</si>
  <si>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</si>
  <si>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</si>
  <si>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</si>
  <si>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</si>
  <si>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</si>
  <si>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</si>
  <si>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</si>
  <si>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</si>
  <si>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</si>
  <si>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</si>
  <si>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</si>
  <si>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</si>
  <si>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</si>
  <si>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</si>
  <si>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</si>
  <si>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</si>
  <si>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</si>
  <si>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</si>
  <si>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</si>
  <si>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</si>
  <si>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</si>
  <si>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</si>
  <si>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</si>
  <si>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</si>
  <si>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</si>
  <si>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</si>
  <si>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</si>
  <si>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</si>
  <si>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</si>
  <si>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</si>
  <si>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</si>
  <si>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</si>
  <si>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</si>
  <si>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</si>
  <si>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</si>
  <si>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</si>
  <si>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</si>
  <si>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</si>
  <si>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</si>
  <si>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</si>
  <si>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</si>
  <si>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</si>
  <si>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</si>
  <si>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</si>
  <si>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</si>
  <si>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</si>
  <si>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</si>
  <si>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</si>
  <si>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</si>
  <si>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</si>
  <si>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</si>
  <si>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</si>
  <si>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</si>
  <si>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</si>
  <si>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</si>
  <si>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</si>
  <si>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</si>
  <si>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</si>
  <si>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</si>
  <si>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</si>
  <si>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</si>
  <si>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</si>
  <si>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</si>
  <si>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</si>
  <si>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</si>
  <si>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</si>
  <si>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</si>
  <si>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</si>
  <si>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</si>
  <si>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</si>
  <si>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</si>
  <si>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</si>
  <si>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</si>
  <si>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</si>
  <si>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</si>
  <si>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</si>
  <si>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</si>
  <si>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</si>
  <si>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</si>
  <si>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</si>
  <si>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Pugmill P11 TO (88222) Kemah Crossing Sec 3</t>
  </si>
  <si>
    <t>34128178</t>
  </si>
  <si>
    <t>Pugmill P8 TO (95874) COH FY 2023 # 4- RICHLAND - PO 52</t>
  </si>
  <si>
    <t>71051292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</si>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</sst>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17" totalsRowCount="1">
  <autoFilter ref="A1:J12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11" totalsRowCount="1">
  <autoFilter ref="A1:I121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7" totalsRowCount="1">
  <autoFilter ref="A1:H6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1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19.42</v>
      </c>
      <c r="E2" s="2">
        <v>3.45</v>
      </c>
      <c r="F2" s="2">
        <v>67</v>
      </c>
      <c r="G2" t="s">
        <v>13</v>
      </c>
      <c r="H2">
        <f ca="1">IF(67&lt;&gt;67,0,0)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</v>
      </c>
      <c r="E3" s="2">
        <v>5.95</v>
      </c>
      <c r="F3" s="2">
        <v>115.43</v>
      </c>
      <c r="G3" t="s">
        <v>13</v>
      </c>
      <c r="H3">
        <f ca="1">IF(115.43&lt;&gt;115.43,0,0)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19.53</v>
      </c>
      <c r="E4" s="2">
        <v>5.45</v>
      </c>
      <c r="F4" s="2">
        <v>106.44</v>
      </c>
      <c r="G4" t="s">
        <v>13</v>
      </c>
      <c r="H4">
        <f ca="1">IF(106.44&lt;&gt;106.44,0,0)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20.63</v>
      </c>
      <c r="E5" s="2">
        <v>3.95</v>
      </c>
      <c r="F5" s="2">
        <v>81.49</v>
      </c>
      <c r="G5" t="s">
        <v>13</v>
      </c>
      <c r="H5">
        <f ca="1">IF(81.49&lt;&gt;81.49,0,0)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20.72</v>
      </c>
      <c r="E6" s="2">
        <v>5.95</v>
      </c>
      <c r="F6" s="2">
        <v>123.28</v>
      </c>
      <c r="G6" t="s">
        <v>13</v>
      </c>
      <c r="H6">
        <f ca="1">IF(123.28&lt;&gt;123.28,0,0)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20.67</v>
      </c>
      <c r="E7" s="2">
        <v>3.95</v>
      </c>
      <c r="F7" s="2">
        <v>81.65</v>
      </c>
      <c r="G7" t="s">
        <v>13</v>
      </c>
      <c r="H7">
        <f ca="1">IF(81.65&lt;&gt;81.65,0,0)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20.6</v>
      </c>
      <c r="E8" s="2">
        <v>3.95</v>
      </c>
      <c r="F8" s="2">
        <v>81.37</v>
      </c>
      <c r="G8" t="s">
        <v>13</v>
      </c>
      <c r="H8">
        <f ca="1">IF(81.37&lt;&gt;81.37,0,0)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20.87</v>
      </c>
      <c r="E9" s="2">
        <v>5.45</v>
      </c>
      <c r="F9" s="2">
        <v>113.74</v>
      </c>
      <c r="G9" t="s">
        <v>13</v>
      </c>
      <c r="H9">
        <f ca="1">IF(113.74&lt;&gt;113.74,0,0)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20.81</v>
      </c>
      <c r="E10" s="2">
        <v>3.45</v>
      </c>
      <c r="F10" s="2">
        <v>71.79</v>
      </c>
      <c r="G10" t="s">
        <v>13</v>
      </c>
      <c r="H10">
        <f ca="1">IF(71.79&lt;&gt;71.79,0,0)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23</v>
      </c>
      <c r="D11" s="1">
        <v>20.82</v>
      </c>
      <c r="E11" s="2">
        <v>3.95</v>
      </c>
      <c r="F11" s="2">
        <v>82.24</v>
      </c>
      <c r="G11" t="s">
        <v>13</v>
      </c>
      <c r="H11">
        <f ca="1">IF(82.24&lt;&gt;82.24,0,0)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18.99</v>
      </c>
      <c r="E12" s="2">
        <v>5.45</v>
      </c>
      <c r="F12" s="2">
        <v>103.5</v>
      </c>
      <c r="G12" t="s">
        <v>13</v>
      </c>
      <c r="H12">
        <f ca="1">IF(103.5&lt;&gt;103.5,0,0)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19.06</v>
      </c>
      <c r="E13" s="2">
        <v>3.5</v>
      </c>
      <c r="F13" s="2">
        <v>66.71</v>
      </c>
      <c r="G13" t="s">
        <v>13</v>
      </c>
      <c r="H13">
        <f ca="1">IF(66.71&lt;&gt;66.71,0,0)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18.99</v>
      </c>
      <c r="E14" s="2">
        <v>5.45</v>
      </c>
      <c r="F14" s="2">
        <v>103.5</v>
      </c>
      <c r="G14" t="s">
        <v>13</v>
      </c>
      <c r="H14">
        <f ca="1">IF(103.5&lt;&gt;103.5,0,0)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34</v>
      </c>
      <c r="D15" s="1">
        <v>18.97</v>
      </c>
      <c r="E15" s="2">
        <v>5.45</v>
      </c>
      <c r="F15" s="2">
        <v>103.39</v>
      </c>
      <c r="G15" t="s">
        <v>13</v>
      </c>
      <c r="H15">
        <f ca="1">IF(103.39&lt;&gt;103.39,0,0)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34</v>
      </c>
      <c r="D16" s="1">
        <v>18.99</v>
      </c>
      <c r="E16" s="2">
        <v>5.45</v>
      </c>
      <c r="F16" s="2">
        <v>103.5</v>
      </c>
      <c r="G16" t="s">
        <v>13</v>
      </c>
      <c r="H16">
        <f ca="1">IF(103.5&lt;&gt;103.5,0,0)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20.47</v>
      </c>
      <c r="E17" s="2">
        <v>3.45</v>
      </c>
      <c r="F17" s="2">
        <v>70.62</v>
      </c>
      <c r="G17" t="s">
        <v>13</v>
      </c>
      <c r="H17">
        <f ca="1">IF(70.62&lt;&gt;70.62,0,0)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20.53</v>
      </c>
      <c r="E18" s="2">
        <v>5.45</v>
      </c>
      <c r="F18" s="2">
        <v>111.89</v>
      </c>
      <c r="G18" t="s">
        <v>13</v>
      </c>
      <c r="H18">
        <f ca="1">IF(111.89&lt;&gt;111.89,0,0)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19.34</v>
      </c>
      <c r="E19" s="2">
        <v>3.95</v>
      </c>
      <c r="F19" s="2">
        <v>76.39</v>
      </c>
      <c r="G19" t="s">
        <v>13</v>
      </c>
      <c r="H19">
        <f ca="1">IF(76.39&lt;&gt;76.39,0,0)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20.58</v>
      </c>
      <c r="E20" s="2">
        <v>3.45</v>
      </c>
      <c r="F20" s="2">
        <v>71</v>
      </c>
      <c r="G20" t="s">
        <v>13</v>
      </c>
      <c r="H20">
        <f ca="1">IF(71&lt;&gt;71,0,0)</f>
        <v>0</v>
      </c>
      <c r="I20" t="s">
        <v>14</v>
      </c>
      <c r="J20" t="s">
        <v>14</v>
      </c>
    </row>
    <row r="21" spans="1:10">
      <c r="A21" t="s">
        <v>45</v>
      </c>
      <c r="B21" t="s">
        <v>46</v>
      </c>
      <c r="C21" t="s">
        <v>47</v>
      </c>
      <c r="D21" s="1">
        <v>22.95</v>
      </c>
      <c r="E21" s="2">
        <v>6.15</v>
      </c>
      <c r="F21" s="2">
        <v>141.14</v>
      </c>
      <c r="G21" t="s">
        <v>48</v>
      </c>
      <c r="H21">
        <f ca="1">IF(141.14&lt;&gt;141.14,0,0)</f>
        <v>0</v>
      </c>
      <c r="I21" t="s">
        <v>14</v>
      </c>
      <c r="J21" t="s">
        <v>14</v>
      </c>
    </row>
    <row r="22" spans="1:10">
      <c r="A22" t="s">
        <v>49</v>
      </c>
      <c r="B22" t="s">
        <v>46</v>
      </c>
      <c r="C22" t="s">
        <v>50</v>
      </c>
      <c r="D22" s="1">
        <v>22.74</v>
      </c>
      <c r="E22" s="2">
        <v>6.7</v>
      </c>
      <c r="F22" s="2">
        <v>152.36</v>
      </c>
      <c r="G22" t="s">
        <v>48</v>
      </c>
      <c r="H22">
        <f ca="1">IF(152.36&lt;&gt;152.36,0,0)</f>
        <v>0</v>
      </c>
      <c r="I22" t="s">
        <v>14</v>
      </c>
      <c r="J22" t="s">
        <v>14</v>
      </c>
    </row>
    <row r="23" spans="1:10">
      <c r="A23" t="s">
        <v>51</v>
      </c>
      <c r="B23" t="s">
        <v>46</v>
      </c>
      <c r="C23" t="s">
        <v>52</v>
      </c>
      <c r="D23" s="1">
        <v>22.96</v>
      </c>
      <c r="E23" s="2">
        <v>6.45</v>
      </c>
      <c r="F23" s="2">
        <v>148.09</v>
      </c>
      <c r="G23" t="s">
        <v>48</v>
      </c>
      <c r="H23">
        <f ca="1">IF(148.09&lt;&gt;148.09,0,0)</f>
        <v>0</v>
      </c>
      <c r="I23" t="s">
        <v>14</v>
      </c>
      <c r="J23" t="s">
        <v>14</v>
      </c>
    </row>
    <row r="24" spans="1:10">
      <c r="A24" t="s">
        <v>53</v>
      </c>
      <c r="B24" t="s">
        <v>46</v>
      </c>
      <c r="C24" t="s">
        <v>54</v>
      </c>
      <c r="D24" s="1">
        <v>22.97</v>
      </c>
      <c r="E24" s="2">
        <v>8.65</v>
      </c>
      <c r="F24" s="2">
        <v>198.69</v>
      </c>
      <c r="G24" t="s">
        <v>48</v>
      </c>
      <c r="H24">
        <f ca="1">IF(198.69&lt;&gt;198.69,0,0)</f>
        <v>0</v>
      </c>
      <c r="I24" t="s">
        <v>14</v>
      </c>
      <c r="J24" t="s">
        <v>14</v>
      </c>
    </row>
    <row r="25" spans="1:10">
      <c r="A25" t="s">
        <v>55</v>
      </c>
      <c r="B25" t="s">
        <v>46</v>
      </c>
      <c r="C25" t="s">
        <v>52</v>
      </c>
      <c r="D25" s="1">
        <v>22.81</v>
      </c>
      <c r="E25" s="2">
        <v>6.45</v>
      </c>
      <c r="F25" s="2">
        <v>147.12</v>
      </c>
      <c r="G25" t="s">
        <v>48</v>
      </c>
      <c r="H25">
        <f ca="1">IF(147.12&lt;&gt;147.12,0,0)</f>
        <v>0</v>
      </c>
      <c r="I25" t="s">
        <v>14</v>
      </c>
      <c r="J25" t="s">
        <v>14</v>
      </c>
    </row>
    <row r="26" spans="1:10">
      <c r="A26" t="s">
        <v>56</v>
      </c>
      <c r="B26" t="s">
        <v>46</v>
      </c>
      <c r="C26" t="s">
        <v>57</v>
      </c>
      <c r="D26" s="1">
        <v>22.85</v>
      </c>
      <c r="E26" s="2">
        <v>4.9</v>
      </c>
      <c r="F26" s="2">
        <v>111.97</v>
      </c>
      <c r="G26" t="s">
        <v>48</v>
      </c>
      <c r="H26">
        <f ca="1">IF(111.97&lt;&gt;111.97,0,0)</f>
        <v>0</v>
      </c>
      <c r="I26" t="s">
        <v>14</v>
      </c>
      <c r="J26" t="s">
        <v>14</v>
      </c>
    </row>
    <row r="27" spans="1:10">
      <c r="A27" t="s">
        <v>58</v>
      </c>
      <c r="B27" t="s">
        <v>46</v>
      </c>
      <c r="C27" t="s">
        <v>52</v>
      </c>
      <c r="D27" s="1">
        <v>22.86</v>
      </c>
      <c r="E27" s="2">
        <v>6.45</v>
      </c>
      <c r="F27" s="2">
        <v>147.45</v>
      </c>
      <c r="G27" t="s">
        <v>48</v>
      </c>
      <c r="H27">
        <f ca="1">IF(147.45&lt;&gt;147.45,0,0)</f>
        <v>0</v>
      </c>
      <c r="I27" t="s">
        <v>14</v>
      </c>
      <c r="J27" t="s">
        <v>14</v>
      </c>
    </row>
    <row r="28" spans="1:10">
      <c r="A28" t="s">
        <v>59</v>
      </c>
      <c r="B28" t="s">
        <v>46</v>
      </c>
      <c r="C28" t="s">
        <v>57</v>
      </c>
      <c r="D28" s="1">
        <v>22.73</v>
      </c>
      <c r="E28" s="2">
        <v>4.9</v>
      </c>
      <c r="F28" s="2">
        <v>111.38</v>
      </c>
      <c r="G28" t="s">
        <v>48</v>
      </c>
      <c r="H28">
        <f ca="1">IF(111.38&lt;&gt;111.38,0,0)</f>
        <v>0</v>
      </c>
      <c r="I28" t="s">
        <v>14</v>
      </c>
      <c r="J28" t="s">
        <v>14</v>
      </c>
    </row>
    <row r="29" spans="1:10">
      <c r="A29" t="s">
        <v>60</v>
      </c>
      <c r="B29" t="s">
        <v>46</v>
      </c>
      <c r="C29" t="s">
        <v>52</v>
      </c>
      <c r="D29" s="1">
        <v>22.41</v>
      </c>
      <c r="E29" s="2">
        <v>6.45</v>
      </c>
      <c r="F29" s="2">
        <v>144.54</v>
      </c>
      <c r="G29" t="s">
        <v>48</v>
      </c>
      <c r="H29">
        <f ca="1">IF(144.54&lt;&gt;144.54,0,0)</f>
        <v>0</v>
      </c>
      <c r="I29" t="s">
        <v>14</v>
      </c>
      <c r="J29" t="s">
        <v>14</v>
      </c>
    </row>
    <row r="30" spans="1:10">
      <c r="A30" t="s">
        <v>61</v>
      </c>
      <c r="B30" t="s">
        <v>46</v>
      </c>
      <c r="C30" t="s">
        <v>57</v>
      </c>
      <c r="D30" s="1">
        <v>22.75</v>
      </c>
      <c r="E30" s="2">
        <v>4.9</v>
      </c>
      <c r="F30" s="2">
        <v>111.48</v>
      </c>
      <c r="G30" t="s">
        <v>48</v>
      </c>
      <c r="H30">
        <f ca="1">IF(111.48&lt;&gt;111.48,0,0)</f>
        <v>0</v>
      </c>
      <c r="I30" t="s">
        <v>14</v>
      </c>
      <c r="J30" t="s">
        <v>14</v>
      </c>
    </row>
    <row r="31" spans="1:10">
      <c r="A31" t="s">
        <v>62</v>
      </c>
      <c r="B31" t="s">
        <v>46</v>
      </c>
      <c r="C31" t="s">
        <v>63</v>
      </c>
      <c r="D31" s="1">
        <v>22.62</v>
      </c>
      <c r="E31" s="2">
        <v>5.95</v>
      </c>
      <c r="F31" s="2">
        <v>134.59</v>
      </c>
      <c r="G31" t="s">
        <v>48</v>
      </c>
      <c r="H31">
        <f ca="1">IF(134.59&lt;&gt;134.59,0,0)</f>
        <v>0</v>
      </c>
      <c r="I31" t="s">
        <v>14</v>
      </c>
      <c r="J31" t="s">
        <v>14</v>
      </c>
    </row>
    <row r="32" spans="1:10">
      <c r="A32" t="s">
        <v>64</v>
      </c>
      <c r="B32" t="s">
        <v>46</v>
      </c>
      <c r="C32" t="s">
        <v>65</v>
      </c>
      <c r="D32" s="1">
        <v>22.72</v>
      </c>
      <c r="E32" s="2">
        <v>9.3</v>
      </c>
      <c r="F32" s="2">
        <v>211.3</v>
      </c>
      <c r="G32" t="s">
        <v>48</v>
      </c>
      <c r="H32">
        <f ca="1">IF(211.3&lt;&gt;211.3,0,0)</f>
        <v>0</v>
      </c>
      <c r="I32" t="s">
        <v>14</v>
      </c>
      <c r="J32" t="s">
        <v>14</v>
      </c>
    </row>
    <row r="33" spans="1:10">
      <c r="A33" t="s">
        <v>66</v>
      </c>
      <c r="B33" t="s">
        <v>46</v>
      </c>
      <c r="C33" t="s">
        <v>67</v>
      </c>
      <c r="D33" s="1">
        <v>22.72</v>
      </c>
      <c r="E33" s="2">
        <v>5.95</v>
      </c>
      <c r="F33" s="2">
        <v>135.18</v>
      </c>
      <c r="G33" t="s">
        <v>48</v>
      </c>
      <c r="H33">
        <f ca="1">IF(135.18&lt;&gt;135.18,0,0)</f>
        <v>0</v>
      </c>
      <c r="I33" t="s">
        <v>14</v>
      </c>
      <c r="J33" t="s">
        <v>14</v>
      </c>
    </row>
    <row r="34" spans="1:10">
      <c r="A34" t="s">
        <v>68</v>
      </c>
      <c r="B34" t="s">
        <v>69</v>
      </c>
      <c r="C34" t="s">
        <v>70</v>
      </c>
      <c r="D34" s="1">
        <v>19.55</v>
      </c>
      <c r="E34" s="2">
        <v>5.2</v>
      </c>
      <c r="F34" s="2">
        <v>101.66</v>
      </c>
      <c r="G34" t="s">
        <v>71</v>
      </c>
      <c r="H34">
        <f ca="1">IF(101.66&lt;&gt;101.66,0,0)</f>
        <v>0</v>
      </c>
      <c r="I34" t="s">
        <v>14</v>
      </c>
      <c r="J34" t="s">
        <v>14</v>
      </c>
    </row>
    <row r="35" spans="1:10">
      <c r="A35" t="s">
        <v>72</v>
      </c>
      <c r="B35" t="s">
        <v>69</v>
      </c>
      <c r="C35" t="s">
        <v>73</v>
      </c>
      <c r="D35" s="1">
        <v>19.47</v>
      </c>
      <c r="E35" s="2">
        <v>3.25</v>
      </c>
      <c r="F35" s="2">
        <v>63.28</v>
      </c>
      <c r="G35" t="s">
        <v>71</v>
      </c>
      <c r="H35">
        <f ca="1">IF(63.28&lt;&gt;63.28,0,0)</f>
        <v>0</v>
      </c>
      <c r="I35" t="s">
        <v>14</v>
      </c>
      <c r="J35" t="s">
        <v>14</v>
      </c>
    </row>
    <row r="36" spans="1:10">
      <c r="A36" t="s">
        <v>74</v>
      </c>
      <c r="B36" t="s">
        <v>69</v>
      </c>
      <c r="C36" t="s">
        <v>75</v>
      </c>
      <c r="D36" s="1">
        <v>19.57</v>
      </c>
      <c r="E36" s="2">
        <v>4.3</v>
      </c>
      <c r="F36" s="2">
        <v>84.15</v>
      </c>
      <c r="G36" t="s">
        <v>71</v>
      </c>
      <c r="H36">
        <f ca="1">IF(84.15&lt;&gt;84.15,0,0)</f>
        <v>0</v>
      </c>
      <c r="I36" t="s">
        <v>14</v>
      </c>
      <c r="J36" t="s">
        <v>14</v>
      </c>
    </row>
    <row r="37" spans="1:10">
      <c r="A37" t="s">
        <v>76</v>
      </c>
      <c r="B37" t="s">
        <v>69</v>
      </c>
      <c r="C37" t="s">
        <v>77</v>
      </c>
      <c r="D37" s="1">
        <v>19.56</v>
      </c>
      <c r="E37" s="2">
        <v>3.95</v>
      </c>
      <c r="F37" s="2">
        <v>77.26</v>
      </c>
      <c r="G37" t="s">
        <v>71</v>
      </c>
      <c r="H37">
        <f ca="1">IF(77.26&lt;&gt;77.26,0,0)</f>
        <v>0</v>
      </c>
      <c r="I37" t="s">
        <v>14</v>
      </c>
      <c r="J37" t="s">
        <v>14</v>
      </c>
    </row>
    <row r="38" spans="1:10">
      <c r="A38" t="s">
        <v>78</v>
      </c>
      <c r="B38" t="s">
        <v>69</v>
      </c>
      <c r="C38" t="s">
        <v>79</v>
      </c>
      <c r="D38" s="1">
        <v>19.52</v>
      </c>
      <c r="E38" s="2">
        <v>5.45</v>
      </c>
      <c r="F38" s="2">
        <v>106.38</v>
      </c>
      <c r="G38" t="s">
        <v>71</v>
      </c>
      <c r="H38">
        <f ca="1">IF(106.38&lt;&gt;106.38,0,0)</f>
        <v>0</v>
      </c>
      <c r="I38" t="s">
        <v>14</v>
      </c>
      <c r="J38" t="s">
        <v>14</v>
      </c>
    </row>
    <row r="39" spans="1:10">
      <c r="A39" t="s">
        <v>80</v>
      </c>
      <c r="B39" t="s">
        <v>69</v>
      </c>
      <c r="C39" t="s">
        <v>81</v>
      </c>
      <c r="D39" s="1">
        <v>19.53</v>
      </c>
      <c r="E39" s="2">
        <v>3.95</v>
      </c>
      <c r="F39" s="2">
        <v>77.14</v>
      </c>
      <c r="G39" t="s">
        <v>71</v>
      </c>
      <c r="H39">
        <f ca="1">IF(77.14&lt;&gt;77.14,0,0)</f>
        <v>0</v>
      </c>
      <c r="I39" t="s">
        <v>14</v>
      </c>
      <c r="J39" t="s">
        <v>14</v>
      </c>
    </row>
    <row r="40" spans="1:10">
      <c r="A40" t="s">
        <v>82</v>
      </c>
      <c r="B40" t="s">
        <v>69</v>
      </c>
      <c r="C40" t="s">
        <v>83</v>
      </c>
      <c r="D40" s="1">
        <v>19.47</v>
      </c>
      <c r="E40" s="2">
        <v>4.15</v>
      </c>
      <c r="F40" s="2">
        <v>80.8</v>
      </c>
      <c r="G40" t="s">
        <v>71</v>
      </c>
      <c r="H40">
        <f ca="1">IF(80.8&lt;&gt;80.8,0,0)</f>
        <v>0</v>
      </c>
      <c r="I40" t="s">
        <v>14</v>
      </c>
      <c r="J40" t="s">
        <v>14</v>
      </c>
    </row>
    <row r="41" spans="1:10">
      <c r="A41" t="s">
        <v>84</v>
      </c>
      <c r="B41" t="s">
        <v>69</v>
      </c>
      <c r="C41" t="s">
        <v>85</v>
      </c>
      <c r="D41" s="1">
        <v>19.38</v>
      </c>
      <c r="E41" s="2">
        <v>9</v>
      </c>
      <c r="F41" s="2">
        <v>174.42</v>
      </c>
      <c r="G41" t="s">
        <v>71</v>
      </c>
      <c r="H41">
        <f ca="1">IF(174.42&lt;&gt;174.42,0,0)</f>
        <v>0</v>
      </c>
      <c r="I41" t="s">
        <v>14</v>
      </c>
      <c r="J41" t="s">
        <v>14</v>
      </c>
    </row>
    <row r="42" spans="1:10">
      <c r="A42" t="s">
        <v>86</v>
      </c>
      <c r="B42" t="s">
        <v>69</v>
      </c>
      <c r="C42" t="s">
        <v>81</v>
      </c>
      <c r="D42" s="1">
        <v>19.51</v>
      </c>
      <c r="E42" s="2">
        <v>3.95</v>
      </c>
      <c r="F42" s="2">
        <v>77.06</v>
      </c>
      <c r="G42" t="s">
        <v>71</v>
      </c>
      <c r="H42">
        <f ca="1">IF(77.06&lt;&gt;77.06,0,0)</f>
        <v>0</v>
      </c>
      <c r="I42" t="s">
        <v>14</v>
      </c>
      <c r="J42" t="s">
        <v>14</v>
      </c>
    </row>
    <row r="43" spans="1:10">
      <c r="A43" t="s">
        <v>87</v>
      </c>
      <c r="B43" t="s">
        <v>69</v>
      </c>
      <c r="C43" t="s">
        <v>88</v>
      </c>
      <c r="D43" s="1">
        <v>19.47</v>
      </c>
      <c r="E43" s="2">
        <v>4.7</v>
      </c>
      <c r="F43" s="2">
        <v>91.51</v>
      </c>
      <c r="G43" t="s">
        <v>71</v>
      </c>
      <c r="H43">
        <f ca="1">IF(91.51&lt;&gt;91.51,0,0)</f>
        <v>0</v>
      </c>
      <c r="I43" t="s">
        <v>14</v>
      </c>
      <c r="J43" t="s">
        <v>14</v>
      </c>
    </row>
    <row r="44" spans="1:10">
      <c r="A44" t="s">
        <v>89</v>
      </c>
      <c r="B44" t="s">
        <v>69</v>
      </c>
      <c r="C44" t="s">
        <v>90</v>
      </c>
      <c r="D44" s="1">
        <v>19.46</v>
      </c>
      <c r="E44" s="2">
        <v>4.3</v>
      </c>
      <c r="F44" s="2">
        <v>83.68</v>
      </c>
      <c r="G44" t="s">
        <v>71</v>
      </c>
      <c r="H44">
        <f ca="1">IF(83.68&lt;&gt;83.68,0,0)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81</v>
      </c>
      <c r="D45" s="1">
        <v>19.54</v>
      </c>
      <c r="E45" s="2">
        <v>3.95</v>
      </c>
      <c r="F45" s="2">
        <v>77.18</v>
      </c>
      <c r="G45" t="s">
        <v>71</v>
      </c>
      <c r="H45">
        <f ca="1">IF(77.18&lt;&gt;77.18,0,0)</f>
        <v>0</v>
      </c>
      <c r="I45" t="s">
        <v>14</v>
      </c>
      <c r="J45" t="s">
        <v>14</v>
      </c>
    </row>
    <row r="46" spans="1:10">
      <c r="A46" t="s">
        <v>92</v>
      </c>
      <c r="B46" t="s">
        <v>69</v>
      </c>
      <c r="C46" t="s">
        <v>81</v>
      </c>
      <c r="D46" s="1">
        <v>19.56</v>
      </c>
      <c r="E46" s="2">
        <v>3.95</v>
      </c>
      <c r="F46" s="2">
        <v>77.26</v>
      </c>
      <c r="G46" t="s">
        <v>71</v>
      </c>
      <c r="H46">
        <f ca="1">IF(77.26&lt;&gt;77.26,0,0)</f>
        <v>0</v>
      </c>
      <c r="I46" t="s">
        <v>14</v>
      </c>
      <c r="J46" t="s">
        <v>14</v>
      </c>
    </row>
    <row r="47" spans="1:10">
      <c r="A47" t="s">
        <v>93</v>
      </c>
      <c r="B47" t="s">
        <v>69</v>
      </c>
      <c r="C47" t="s">
        <v>94</v>
      </c>
      <c r="D47" s="1">
        <v>19.44</v>
      </c>
      <c r="E47" s="2">
        <v>4.7</v>
      </c>
      <c r="F47" s="2">
        <v>91.37</v>
      </c>
      <c r="G47" t="s">
        <v>71</v>
      </c>
      <c r="H47">
        <f ca="1">IF(91.37&lt;&gt;91.37,0,0)</f>
        <v>0</v>
      </c>
      <c r="I47" t="s">
        <v>14</v>
      </c>
      <c r="J47" t="s">
        <v>14</v>
      </c>
    </row>
    <row r="48" spans="1:10">
      <c r="A48" t="s">
        <v>95</v>
      </c>
      <c r="B48" t="s">
        <v>96</v>
      </c>
      <c r="C48" t="s">
        <v>97</v>
      </c>
      <c r="D48" s="1">
        <v>21.65</v>
      </c>
      <c r="E48" s="2">
        <v>4.7</v>
      </c>
      <c r="F48" s="2">
        <v>101.76</v>
      </c>
      <c r="G48" t="s">
        <v>98</v>
      </c>
      <c r="H48">
        <f ca="1">IF(101.76&lt;&gt;101.76,0,0)</f>
        <v>0</v>
      </c>
      <c r="I48" t="s">
        <v>14</v>
      </c>
      <c r="J48" t="s">
        <v>14</v>
      </c>
    </row>
    <row r="49" spans="1:10">
      <c r="A49" t="s">
        <v>99</v>
      </c>
      <c r="B49" t="s">
        <v>96</v>
      </c>
      <c r="C49" t="s">
        <v>100</v>
      </c>
      <c r="D49" s="1">
        <v>21.65</v>
      </c>
      <c r="E49" s="2">
        <v>5.7</v>
      </c>
      <c r="F49" s="2">
        <v>123.41</v>
      </c>
      <c r="G49" t="s">
        <v>98</v>
      </c>
      <c r="H49">
        <f ca="1">IF(123.41&lt;&gt;123.4,0.009999999999990905,0)</f>
        <v>0</v>
      </c>
      <c r="I49" t="s">
        <v>14</v>
      </c>
      <c r="J49" t="s">
        <v>14</v>
      </c>
    </row>
    <row r="50" spans="1:10">
      <c r="A50" t="s">
        <v>101</v>
      </c>
      <c r="B50" t="s">
        <v>96</v>
      </c>
      <c r="C50" t="s">
        <v>102</v>
      </c>
      <c r="D50" s="1">
        <v>21.67</v>
      </c>
      <c r="E50" s="2">
        <v>4.3</v>
      </c>
      <c r="F50" s="2">
        <v>93.18</v>
      </c>
      <c r="G50" t="s">
        <v>98</v>
      </c>
      <c r="H50">
        <f ca="1">IF(93.18&lt;&gt;93.18,0,0)</f>
        <v>0</v>
      </c>
      <c r="I50" t="s">
        <v>14</v>
      </c>
      <c r="J50" t="s">
        <v>14</v>
      </c>
    </row>
    <row r="51" spans="1:10">
      <c r="A51" t="s">
        <v>103</v>
      </c>
      <c r="B51" t="s">
        <v>96</v>
      </c>
      <c r="C51" t="s">
        <v>104</v>
      </c>
      <c r="D51" s="1">
        <v>21.63</v>
      </c>
      <c r="E51" s="2">
        <v>4.9</v>
      </c>
      <c r="F51" s="2">
        <v>105.99</v>
      </c>
      <c r="G51" t="s">
        <v>98</v>
      </c>
      <c r="H51">
        <f ca="1">IF(105.99&lt;&gt;105.99,0,0)</f>
        <v>0</v>
      </c>
      <c r="I51" t="s">
        <v>14</v>
      </c>
      <c r="J51" t="s">
        <v>14</v>
      </c>
    </row>
    <row r="52" spans="1:10">
      <c r="A52" t="s">
        <v>105</v>
      </c>
      <c r="B52" t="s">
        <v>96</v>
      </c>
      <c r="C52" t="s">
        <v>106</v>
      </c>
      <c r="D52" s="1">
        <v>21.6</v>
      </c>
      <c r="E52" s="2">
        <v>5.45</v>
      </c>
      <c r="F52" s="2">
        <v>117.72</v>
      </c>
      <c r="G52" t="s">
        <v>98</v>
      </c>
      <c r="H52">
        <f ca="1">IF(117.72&lt;&gt;117.72,0,0)</f>
        <v>0</v>
      </c>
      <c r="I52" t="s">
        <v>14</v>
      </c>
      <c r="J52" t="s">
        <v>14</v>
      </c>
    </row>
    <row r="53" spans="1:10">
      <c r="A53" t="s">
        <v>107</v>
      </c>
      <c r="B53" t="s">
        <v>96</v>
      </c>
      <c r="C53" t="s">
        <v>108</v>
      </c>
      <c r="D53" s="1">
        <v>21.59</v>
      </c>
      <c r="E53" s="2">
        <v>4.9</v>
      </c>
      <c r="F53" s="2">
        <v>105.79</v>
      </c>
      <c r="G53" t="s">
        <v>98</v>
      </c>
      <c r="H53">
        <f ca="1">IF(105.79&lt;&gt;105.79,0,0)</f>
        <v>0</v>
      </c>
      <c r="I53" t="s">
        <v>14</v>
      </c>
      <c r="J53" t="s">
        <v>14</v>
      </c>
    </row>
    <row r="54" spans="1:10">
      <c r="A54" t="s">
        <v>109</v>
      </c>
      <c r="B54" t="s">
        <v>96</v>
      </c>
      <c r="C54" t="s">
        <v>106</v>
      </c>
      <c r="D54" s="1">
        <v>21.67</v>
      </c>
      <c r="E54" s="2">
        <v>5.45</v>
      </c>
      <c r="F54" s="2">
        <v>118.1</v>
      </c>
      <c r="G54" t="s">
        <v>98</v>
      </c>
      <c r="H54">
        <f ca="1">IF(118.1&lt;&gt;118.1,0,0)</f>
        <v>0</v>
      </c>
      <c r="I54" t="s">
        <v>14</v>
      </c>
      <c r="J54" t="s">
        <v>14</v>
      </c>
    </row>
    <row r="55" spans="1:10">
      <c r="A55" t="s">
        <v>110</v>
      </c>
      <c r="B55" t="s">
        <v>96</v>
      </c>
      <c r="C55" t="s">
        <v>111</v>
      </c>
      <c r="D55" s="1">
        <v>21.34</v>
      </c>
      <c r="E55" s="2">
        <v>5.7</v>
      </c>
      <c r="F55" s="2">
        <v>121.64</v>
      </c>
      <c r="G55" t="s">
        <v>98</v>
      </c>
      <c r="H55">
        <f ca="1">IF(121.64&lt;&gt;121.64,0,0)</f>
        <v>0</v>
      </c>
      <c r="I55" t="s">
        <v>14</v>
      </c>
      <c r="J55" t="s">
        <v>14</v>
      </c>
    </row>
    <row r="56" spans="1:10">
      <c r="A56" t="s">
        <v>112</v>
      </c>
      <c r="B56" t="s">
        <v>96</v>
      </c>
      <c r="C56" t="s">
        <v>113</v>
      </c>
      <c r="D56" s="1">
        <v>21.43</v>
      </c>
      <c r="E56" s="2">
        <v>3.45</v>
      </c>
      <c r="F56" s="2">
        <v>73.93</v>
      </c>
      <c r="G56" t="s">
        <v>98</v>
      </c>
      <c r="H56">
        <f ca="1">IF(73.93&lt;&gt;73.93,0,0)</f>
        <v>0</v>
      </c>
      <c r="I56" t="s">
        <v>14</v>
      </c>
      <c r="J56" t="s">
        <v>14</v>
      </c>
    </row>
    <row r="57" spans="1:10">
      <c r="A57" t="s">
        <v>114</v>
      </c>
      <c r="B57" t="s">
        <v>96</v>
      </c>
      <c r="C57" t="s">
        <v>97</v>
      </c>
      <c r="D57" s="1">
        <v>21.38</v>
      </c>
      <c r="E57" s="2">
        <v>4.7</v>
      </c>
      <c r="F57" s="2">
        <v>100.49</v>
      </c>
      <c r="G57" t="s">
        <v>98</v>
      </c>
      <c r="H57">
        <f ca="1">IF(100.49&lt;&gt;100.49,0,0)</f>
        <v>0</v>
      </c>
      <c r="I57" t="s">
        <v>14</v>
      </c>
      <c r="J57" t="s">
        <v>14</v>
      </c>
    </row>
    <row r="58" spans="1:10">
      <c r="A58" t="s">
        <v>115</v>
      </c>
      <c r="B58" t="s">
        <v>96</v>
      </c>
      <c r="C58" t="s">
        <v>116</v>
      </c>
      <c r="D58" s="1">
        <v>21.33</v>
      </c>
      <c r="E58" s="2">
        <v>8</v>
      </c>
      <c r="F58" s="2">
        <v>170.64</v>
      </c>
      <c r="G58" t="s">
        <v>98</v>
      </c>
      <c r="H58">
        <f ca="1">IF(170.64&lt;&gt;170.64,0,0)</f>
        <v>0</v>
      </c>
      <c r="I58" t="s">
        <v>14</v>
      </c>
      <c r="J58" t="s">
        <v>14</v>
      </c>
    </row>
    <row r="59" spans="1:10">
      <c r="A59" t="s">
        <v>117</v>
      </c>
      <c r="B59" t="s">
        <v>96</v>
      </c>
      <c r="C59" t="s">
        <v>100</v>
      </c>
      <c r="D59" s="1">
        <v>21.36</v>
      </c>
      <c r="E59" s="2">
        <v>5.7</v>
      </c>
      <c r="F59" s="2">
        <v>121.75</v>
      </c>
      <c r="G59" t="s">
        <v>98</v>
      </c>
      <c r="H59">
        <f ca="1">IF(121.75&lt;&gt;121.75,0,0)</f>
        <v>0</v>
      </c>
      <c r="I59" t="s">
        <v>14</v>
      </c>
      <c r="J59" t="s">
        <v>14</v>
      </c>
    </row>
    <row r="60" spans="1:10">
      <c r="A60" t="s">
        <v>118</v>
      </c>
      <c r="B60" t="s">
        <v>96</v>
      </c>
      <c r="C60" t="s">
        <v>100</v>
      </c>
      <c r="D60" s="1">
        <v>21.18</v>
      </c>
      <c r="E60" s="2">
        <v>5.7</v>
      </c>
      <c r="F60" s="2">
        <v>120.73</v>
      </c>
      <c r="G60" t="s">
        <v>98</v>
      </c>
      <c r="H60">
        <f ca="1">IF(120.73&lt;&gt;120.73,0,0)</f>
        <v>0</v>
      </c>
      <c r="I60" t="s">
        <v>14</v>
      </c>
      <c r="J60" t="s">
        <v>14</v>
      </c>
    </row>
    <row r="61" spans="1:10">
      <c r="A61" t="s">
        <v>119</v>
      </c>
      <c r="B61" t="s">
        <v>96</v>
      </c>
      <c r="C61" t="s">
        <v>104</v>
      </c>
      <c r="D61" s="1">
        <v>21.23</v>
      </c>
      <c r="E61" s="2">
        <v>4.9</v>
      </c>
      <c r="F61" s="2">
        <v>104.03</v>
      </c>
      <c r="G61" t="s">
        <v>98</v>
      </c>
      <c r="H61">
        <f ca="1">IF(104.03&lt;&gt;104.03,0,0)</f>
        <v>0</v>
      </c>
      <c r="I61" t="s">
        <v>14</v>
      </c>
      <c r="J61" t="s">
        <v>14</v>
      </c>
    </row>
    <row r="62" spans="1:10">
      <c r="A62" t="s">
        <v>120</v>
      </c>
      <c r="B62" t="s">
        <v>96</v>
      </c>
      <c r="C62" t="s">
        <v>104</v>
      </c>
      <c r="D62" s="1">
        <v>21.5</v>
      </c>
      <c r="E62" s="2">
        <v>4.9</v>
      </c>
      <c r="F62" s="2">
        <v>105.35</v>
      </c>
      <c r="G62" t="s">
        <v>98</v>
      </c>
      <c r="H62">
        <f ca="1">IF(105.35&lt;&gt;105.35,0,0)</f>
        <v>0</v>
      </c>
      <c r="I62" t="s">
        <v>14</v>
      </c>
      <c r="J62" t="s">
        <v>14</v>
      </c>
    </row>
    <row r="63" spans="1:10">
      <c r="A63" t="s">
        <v>121</v>
      </c>
      <c r="B63" t="s">
        <v>96</v>
      </c>
      <c r="C63" t="s">
        <v>97</v>
      </c>
      <c r="D63" s="1">
        <v>21.69</v>
      </c>
      <c r="E63" s="2">
        <v>4.7</v>
      </c>
      <c r="F63" s="2">
        <v>101.94</v>
      </c>
      <c r="G63" t="s">
        <v>98</v>
      </c>
      <c r="H63">
        <f ca="1">IF(101.94&lt;&gt;101.94,0,0)</f>
        <v>0</v>
      </c>
      <c r="I63" t="s">
        <v>14</v>
      </c>
      <c r="J63" t="s">
        <v>14</v>
      </c>
    </row>
    <row r="64" spans="1:10">
      <c r="A64" t="s">
        <v>122</v>
      </c>
      <c r="B64" t="s">
        <v>96</v>
      </c>
      <c r="C64" t="s">
        <v>100</v>
      </c>
      <c r="D64" s="1">
        <v>21.66</v>
      </c>
      <c r="E64" s="2">
        <v>5.7</v>
      </c>
      <c r="F64" s="2">
        <v>123.46</v>
      </c>
      <c r="G64" t="s">
        <v>98</v>
      </c>
      <c r="H64">
        <f ca="1">IF(123.46&lt;&gt;123.46,0,0)</f>
        <v>0</v>
      </c>
      <c r="I64" t="s">
        <v>14</v>
      </c>
      <c r="J64" t="s">
        <v>14</v>
      </c>
    </row>
    <row r="65" spans="1:10">
      <c r="A65" t="s">
        <v>123</v>
      </c>
      <c r="B65" t="s">
        <v>96</v>
      </c>
      <c r="C65" t="s">
        <v>108</v>
      </c>
      <c r="D65" s="1">
        <v>21.61</v>
      </c>
      <c r="E65" s="2">
        <v>4.9</v>
      </c>
      <c r="F65" s="2">
        <v>105.89</v>
      </c>
      <c r="G65" t="s">
        <v>98</v>
      </c>
      <c r="H65">
        <f ca="1">IF(105.89&lt;&gt;105.89,0,0)</f>
        <v>0</v>
      </c>
      <c r="I65" t="s">
        <v>14</v>
      </c>
      <c r="J65" t="s">
        <v>14</v>
      </c>
    </row>
    <row r="66" spans="1:10">
      <c r="A66" t="s">
        <v>124</v>
      </c>
      <c r="B66" t="s">
        <v>96</v>
      </c>
      <c r="C66" t="s">
        <v>111</v>
      </c>
      <c r="D66" s="1">
        <v>21.65</v>
      </c>
      <c r="E66" s="2">
        <v>5.7</v>
      </c>
      <c r="F66" s="2">
        <v>123.41</v>
      </c>
      <c r="G66" t="s">
        <v>98</v>
      </c>
      <c r="H66">
        <f ca="1">IF(123.41&lt;&gt;123.4,0.009999999999990905,0)</f>
        <v>0</v>
      </c>
      <c r="I66" t="s">
        <v>14</v>
      </c>
      <c r="J66" t="s">
        <v>14</v>
      </c>
    </row>
    <row r="67" spans="1:10">
      <c r="A67" t="s">
        <v>125</v>
      </c>
      <c r="B67" t="s">
        <v>96</v>
      </c>
      <c r="C67" t="s">
        <v>97</v>
      </c>
      <c r="D67" s="1">
        <v>21.57</v>
      </c>
      <c r="E67" s="2">
        <v>4.7</v>
      </c>
      <c r="F67" s="2">
        <v>101.38</v>
      </c>
      <c r="G67" t="s">
        <v>98</v>
      </c>
      <c r="H67">
        <f ca="1">IF(101.38&lt;&gt;101.38,0,0)</f>
        <v>0</v>
      </c>
      <c r="I67" t="s">
        <v>14</v>
      </c>
      <c r="J67" t="s">
        <v>14</v>
      </c>
    </row>
    <row r="68" spans="1:10">
      <c r="A68" t="s">
        <v>126</v>
      </c>
      <c r="B68" t="s">
        <v>96</v>
      </c>
      <c r="C68" t="s">
        <v>104</v>
      </c>
      <c r="D68" s="1">
        <v>21.6</v>
      </c>
      <c r="E68" s="2">
        <v>4.9</v>
      </c>
      <c r="F68" s="2">
        <v>105.84</v>
      </c>
      <c r="G68" t="s">
        <v>98</v>
      </c>
      <c r="H68">
        <f ca="1">IF(105.84&lt;&gt;105.84,0,0)</f>
        <v>0</v>
      </c>
      <c r="I68" t="s">
        <v>14</v>
      </c>
      <c r="J68" t="s">
        <v>14</v>
      </c>
    </row>
    <row r="69" spans="1:10">
      <c r="A69" t="s">
        <v>127</v>
      </c>
      <c r="B69" t="s">
        <v>96</v>
      </c>
      <c r="C69" t="s">
        <v>108</v>
      </c>
      <c r="D69" s="1">
        <v>21.68</v>
      </c>
      <c r="E69" s="2">
        <v>4.9</v>
      </c>
      <c r="F69" s="2">
        <v>106.23</v>
      </c>
      <c r="G69" t="s">
        <v>98</v>
      </c>
      <c r="H69">
        <f ca="1">IF(106.23&lt;&gt;106.23,0,0)</f>
        <v>0</v>
      </c>
      <c r="I69" t="s">
        <v>14</v>
      </c>
      <c r="J69" t="s">
        <v>14</v>
      </c>
    </row>
    <row r="70" spans="1:10">
      <c r="A70" t="s">
        <v>128</v>
      </c>
      <c r="B70" t="s">
        <v>96</v>
      </c>
      <c r="C70" t="s">
        <v>113</v>
      </c>
      <c r="D70" s="1">
        <v>21.85</v>
      </c>
      <c r="E70" s="2">
        <v>3.45</v>
      </c>
      <c r="F70" s="2">
        <v>75.38</v>
      </c>
      <c r="G70" t="s">
        <v>98</v>
      </c>
      <c r="H70">
        <f ca="1">IF(75.38&lt;&gt;75.38,0,0)</f>
        <v>0</v>
      </c>
      <c r="I70" t="s">
        <v>14</v>
      </c>
      <c r="J70" t="s">
        <v>14</v>
      </c>
    </row>
    <row r="71" spans="1:10">
      <c r="A71" t="s">
        <v>129</v>
      </c>
      <c r="B71" t="s">
        <v>96</v>
      </c>
      <c r="C71" t="s">
        <v>97</v>
      </c>
      <c r="D71" s="1">
        <v>21.75</v>
      </c>
      <c r="E71" s="2">
        <v>4.7</v>
      </c>
      <c r="F71" s="2">
        <v>102.23</v>
      </c>
      <c r="G71" t="s">
        <v>98</v>
      </c>
      <c r="H71">
        <f ca="1">IF(102.23&lt;&gt;102.22,0.010000000000005116,0)</f>
        <v>0</v>
      </c>
      <c r="I71" t="s">
        <v>14</v>
      </c>
      <c r="J71" t="s">
        <v>14</v>
      </c>
    </row>
    <row r="72" spans="1:10">
      <c r="A72" t="s">
        <v>130</v>
      </c>
      <c r="B72" t="s">
        <v>96</v>
      </c>
      <c r="C72" t="s">
        <v>131</v>
      </c>
      <c r="D72" s="1">
        <v>21.77</v>
      </c>
      <c r="E72" s="2">
        <v>4.7</v>
      </c>
      <c r="F72" s="2">
        <v>102.32</v>
      </c>
      <c r="G72" t="s">
        <v>98</v>
      </c>
      <c r="H72">
        <f ca="1">IF(102.32&lt;&gt;102.32,0,0)</f>
        <v>0</v>
      </c>
      <c r="I72" t="s">
        <v>14</v>
      </c>
      <c r="J72" t="s">
        <v>14</v>
      </c>
    </row>
    <row r="73" spans="1:10">
      <c r="A73" t="s">
        <v>132</v>
      </c>
      <c r="B73" t="s">
        <v>96</v>
      </c>
      <c r="C73" t="s">
        <v>104</v>
      </c>
      <c r="D73" s="1">
        <v>21.67</v>
      </c>
      <c r="E73" s="2">
        <v>4.9</v>
      </c>
      <c r="F73" s="2">
        <v>106.18</v>
      </c>
      <c r="G73" t="s">
        <v>98</v>
      </c>
      <c r="H73">
        <f ca="1">IF(106.18&lt;&gt;106.18,0,0)</f>
        <v>0</v>
      </c>
      <c r="I73" t="s">
        <v>14</v>
      </c>
      <c r="J73" t="s">
        <v>14</v>
      </c>
    </row>
    <row r="74" spans="1:10">
      <c r="A74" t="s">
        <v>133</v>
      </c>
      <c r="B74" t="s">
        <v>96</v>
      </c>
      <c r="C74" t="s">
        <v>100</v>
      </c>
      <c r="D74" s="1">
        <v>21.87</v>
      </c>
      <c r="E74" s="2">
        <v>5.7</v>
      </c>
      <c r="F74" s="2">
        <v>124.66</v>
      </c>
      <c r="G74" t="s">
        <v>98</v>
      </c>
      <c r="H74">
        <f ca="1">IF(124.66&lt;&gt;124.66,0,0)</f>
        <v>0</v>
      </c>
      <c r="I74" t="s">
        <v>14</v>
      </c>
      <c r="J74" t="s">
        <v>14</v>
      </c>
    </row>
    <row r="75" spans="1:10">
      <c r="A75" t="s">
        <v>134</v>
      </c>
      <c r="B75" t="s">
        <v>96</v>
      </c>
      <c r="C75" t="s">
        <v>113</v>
      </c>
      <c r="D75" s="1">
        <v>21.74</v>
      </c>
      <c r="E75" s="2">
        <v>3.45</v>
      </c>
      <c r="F75" s="2">
        <v>75</v>
      </c>
      <c r="G75" t="s">
        <v>98</v>
      </c>
      <c r="H75">
        <f ca="1">IF(75&lt;&gt;75,0,0)</f>
        <v>0</v>
      </c>
      <c r="I75" t="s">
        <v>14</v>
      </c>
      <c r="J75" t="s">
        <v>14</v>
      </c>
    </row>
    <row r="76" spans="1:10">
      <c r="A76" t="s">
        <v>135</v>
      </c>
      <c r="B76" t="s">
        <v>96</v>
      </c>
      <c r="C76" t="s">
        <v>136</v>
      </c>
      <c r="D76" s="1">
        <v>21.7</v>
      </c>
      <c r="E76" s="2">
        <v>4.7</v>
      </c>
      <c r="F76" s="2">
        <v>101.99</v>
      </c>
      <c r="G76" t="s">
        <v>98</v>
      </c>
      <c r="H76">
        <f ca="1">IF(101.99&lt;&gt;101.99,0,0)</f>
        <v>0</v>
      </c>
      <c r="I76" t="s">
        <v>14</v>
      </c>
      <c r="J76" t="s">
        <v>14</v>
      </c>
    </row>
    <row r="77" spans="1:10">
      <c r="A77" t="s">
        <v>137</v>
      </c>
      <c r="B77" t="s">
        <v>96</v>
      </c>
      <c r="C77" t="s">
        <v>100</v>
      </c>
      <c r="D77" s="1">
        <v>21.73</v>
      </c>
      <c r="E77" s="2">
        <v>5.7</v>
      </c>
      <c r="F77" s="2">
        <v>123.86</v>
      </c>
      <c r="G77" t="s">
        <v>98</v>
      </c>
      <c r="H77">
        <f ca="1">IF(123.86&lt;&gt;123.86,0,0)</f>
        <v>0</v>
      </c>
      <c r="I77" t="s">
        <v>14</v>
      </c>
      <c r="J77" t="s">
        <v>14</v>
      </c>
    </row>
    <row r="78" spans="1:10">
      <c r="A78" t="s">
        <v>138</v>
      </c>
      <c r="B78" t="s">
        <v>96</v>
      </c>
      <c r="C78" t="s">
        <v>97</v>
      </c>
      <c r="D78" s="1">
        <v>21.72</v>
      </c>
      <c r="E78" s="2">
        <v>4.7</v>
      </c>
      <c r="F78" s="2">
        <v>102.08</v>
      </c>
      <c r="G78" t="s">
        <v>98</v>
      </c>
      <c r="H78">
        <f ca="1">IF(102.08&lt;&gt;102.08,0,0)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67</v>
      </c>
      <c r="D79" s="1">
        <v>22.48</v>
      </c>
      <c r="E79" s="2">
        <v>5.95</v>
      </c>
      <c r="F79" s="2">
        <v>133.76</v>
      </c>
      <c r="G79" t="s">
        <v>141</v>
      </c>
      <c r="H79">
        <f ca="1">IF(133.76&lt;&gt;133.76,0,0)</f>
        <v>0</v>
      </c>
      <c r="I79" t="s">
        <v>14</v>
      </c>
      <c r="J79" t="s">
        <v>14</v>
      </c>
    </row>
    <row r="80" spans="1:10">
      <c r="A80" t="s">
        <v>142</v>
      </c>
      <c r="B80" t="s">
        <v>140</v>
      </c>
      <c r="C80" t="s">
        <v>143</v>
      </c>
      <c r="D80" s="1">
        <v>22.41</v>
      </c>
      <c r="E80" s="2">
        <v>5.95</v>
      </c>
      <c r="F80" s="2">
        <v>133.34</v>
      </c>
      <c r="G80" t="s">
        <v>141</v>
      </c>
      <c r="H80">
        <f ca="1">IF(133.34&lt;&gt;133.34,0,0)</f>
        <v>0</v>
      </c>
      <c r="I80" t="s">
        <v>14</v>
      </c>
      <c r="J80" t="s">
        <v>14</v>
      </c>
    </row>
    <row r="81" spans="1:10">
      <c r="A81" t="s">
        <v>144</v>
      </c>
      <c r="B81" t="s">
        <v>140</v>
      </c>
      <c r="C81" t="s">
        <v>52</v>
      </c>
      <c r="D81" s="1">
        <v>22.45</v>
      </c>
      <c r="E81" s="2">
        <v>6.45</v>
      </c>
      <c r="F81" s="2">
        <v>144.8</v>
      </c>
      <c r="G81" t="s">
        <v>141</v>
      </c>
      <c r="H81">
        <f ca="1">IF(144.8&lt;&gt;144.8,0,0)</f>
        <v>0</v>
      </c>
      <c r="I81" t="s">
        <v>14</v>
      </c>
      <c r="J81" t="s">
        <v>14</v>
      </c>
    </row>
    <row r="82" spans="1:10">
      <c r="A82" t="s">
        <v>145</v>
      </c>
      <c r="B82" t="s">
        <v>140</v>
      </c>
      <c r="C82" t="s">
        <v>146</v>
      </c>
      <c r="D82" s="1">
        <v>22.45</v>
      </c>
      <c r="E82" s="2">
        <v>5.2</v>
      </c>
      <c r="F82" s="2">
        <v>116.74</v>
      </c>
      <c r="G82" t="s">
        <v>141</v>
      </c>
      <c r="H82">
        <f ca="1">IF(116.74&lt;&gt;116.74,0,0)</f>
        <v>0</v>
      </c>
      <c r="I82" t="s">
        <v>14</v>
      </c>
      <c r="J82" t="s">
        <v>14</v>
      </c>
    </row>
    <row r="83" spans="1:10">
      <c r="A83" t="s">
        <v>147</v>
      </c>
      <c r="B83" t="s">
        <v>140</v>
      </c>
      <c r="C83" t="s">
        <v>67</v>
      </c>
      <c r="D83" s="1">
        <v>22.48</v>
      </c>
      <c r="E83" s="2">
        <v>5.95</v>
      </c>
      <c r="F83" s="2">
        <v>133.76</v>
      </c>
      <c r="G83" t="s">
        <v>141</v>
      </c>
      <c r="H83">
        <f ca="1">IF(133.76&lt;&gt;133.76,0,0)</f>
        <v>0</v>
      </c>
      <c r="I83" t="s">
        <v>14</v>
      </c>
      <c r="J83" t="s">
        <v>14</v>
      </c>
    </row>
    <row r="84" spans="1:10">
      <c r="A84" t="s">
        <v>148</v>
      </c>
      <c r="B84" t="s">
        <v>140</v>
      </c>
      <c r="C84" t="s">
        <v>149</v>
      </c>
      <c r="D84" s="1">
        <v>1</v>
      </c>
      <c r="E84" s="2">
        <v>30</v>
      </c>
      <c r="F84" s="2">
        <v>30</v>
      </c>
      <c r="G84" t="s">
        <v>141</v>
      </c>
      <c r="H84">
        <f ca="1">IF(30&lt;&gt;30,0,0)</f>
        <v>0</v>
      </c>
      <c r="I84" t="s">
        <v>14</v>
      </c>
      <c r="J84" t="s">
        <v>14</v>
      </c>
    </row>
    <row r="85" spans="1:10">
      <c r="A85" t="s">
        <v>150</v>
      </c>
      <c r="B85" t="s">
        <v>140</v>
      </c>
      <c r="C85" t="s">
        <v>57</v>
      </c>
      <c r="D85" s="1">
        <v>22.49</v>
      </c>
      <c r="E85" s="2">
        <v>4.9</v>
      </c>
      <c r="F85" s="2">
        <v>110.2</v>
      </c>
      <c r="G85" t="s">
        <v>141</v>
      </c>
      <c r="H85">
        <f ca="1">IF(110.2&lt;&gt;110.2,0,0)</f>
        <v>0</v>
      </c>
      <c r="I85" t="s">
        <v>14</v>
      </c>
      <c r="J85" t="s">
        <v>14</v>
      </c>
    </row>
    <row r="86" spans="1:10">
      <c r="A86" t="s">
        <v>151</v>
      </c>
      <c r="B86" t="s">
        <v>140</v>
      </c>
      <c r="C86" t="s">
        <v>57</v>
      </c>
      <c r="D86" s="1">
        <v>22.46</v>
      </c>
      <c r="E86" s="2">
        <v>4.9</v>
      </c>
      <c r="F86" s="2">
        <v>110.05</v>
      </c>
      <c r="G86" t="s">
        <v>141</v>
      </c>
      <c r="H86">
        <f ca="1">IF(110.05&lt;&gt;110.05,0,0)</f>
        <v>0</v>
      </c>
      <c r="I86" t="s">
        <v>14</v>
      </c>
      <c r="J86" t="s">
        <v>14</v>
      </c>
    </row>
    <row r="87" spans="1:10">
      <c r="A87" t="s">
        <v>152</v>
      </c>
      <c r="B87" t="s">
        <v>140</v>
      </c>
      <c r="C87" t="s">
        <v>52</v>
      </c>
      <c r="D87" s="1">
        <v>22.23</v>
      </c>
      <c r="E87" s="2">
        <v>6.45</v>
      </c>
      <c r="F87" s="2">
        <v>143.38</v>
      </c>
      <c r="G87" t="s">
        <v>141</v>
      </c>
      <c r="H87">
        <f ca="1">IF(143.38&lt;&gt;143.38,0,0)</f>
        <v>0</v>
      </c>
      <c r="I87" t="s">
        <v>14</v>
      </c>
      <c r="J87" t="s">
        <v>14</v>
      </c>
    </row>
    <row r="88" spans="1:10">
      <c r="A88" t="s">
        <v>153</v>
      </c>
      <c r="B88" t="s">
        <v>140</v>
      </c>
      <c r="C88" t="s">
        <v>57</v>
      </c>
      <c r="D88" s="1">
        <v>22.21</v>
      </c>
      <c r="E88" s="2">
        <v>4.9</v>
      </c>
      <c r="F88" s="2">
        <v>108.83</v>
      </c>
      <c r="G88" t="s">
        <v>141</v>
      </c>
      <c r="H88">
        <f ca="1">IF(108.83&lt;&gt;108.83,0,0)</f>
        <v>0</v>
      </c>
      <c r="I88" t="s">
        <v>14</v>
      </c>
      <c r="J88" t="s">
        <v>14</v>
      </c>
    </row>
    <row r="89" spans="1:10">
      <c r="A89" t="s">
        <v>154</v>
      </c>
      <c r="B89" t="s">
        <v>140</v>
      </c>
      <c r="C89" t="s">
        <v>57</v>
      </c>
      <c r="D89" s="1">
        <v>22.24</v>
      </c>
      <c r="E89" s="2">
        <v>4.9</v>
      </c>
      <c r="F89" s="2">
        <v>108.98</v>
      </c>
      <c r="G89" t="s">
        <v>141</v>
      </c>
      <c r="H89">
        <f ca="1">IF(108.98&lt;&gt;108.98,0,0)</f>
        <v>0</v>
      </c>
      <c r="I89" t="s">
        <v>14</v>
      </c>
      <c r="J89" t="s">
        <v>14</v>
      </c>
    </row>
    <row r="90" spans="1:10">
      <c r="A90" t="s">
        <v>155</v>
      </c>
      <c r="B90" t="s">
        <v>140</v>
      </c>
      <c r="C90" t="s">
        <v>57</v>
      </c>
      <c r="D90" s="1">
        <v>22.39</v>
      </c>
      <c r="E90" s="2">
        <v>4.9</v>
      </c>
      <c r="F90" s="2">
        <v>109.71</v>
      </c>
      <c r="G90" t="s">
        <v>141</v>
      </c>
      <c r="H90">
        <f ca="1">IF(109.71&lt;&gt;109.71,0,0)</f>
        <v>0</v>
      </c>
      <c r="I90" t="s">
        <v>14</v>
      </c>
      <c r="J90" t="s">
        <v>14</v>
      </c>
    </row>
    <row r="91" spans="1:10">
      <c r="A91" t="s">
        <v>156</v>
      </c>
      <c r="B91" t="s">
        <v>140</v>
      </c>
      <c r="C91" t="s">
        <v>157</v>
      </c>
      <c r="D91" s="1">
        <v>22.38</v>
      </c>
      <c r="E91" s="2">
        <v>4.15</v>
      </c>
      <c r="F91" s="2">
        <v>92.88</v>
      </c>
      <c r="G91" t="s">
        <v>141</v>
      </c>
      <c r="H91">
        <f ca="1">IF(92.88&lt;&gt;92.88,0,0)</f>
        <v>0</v>
      </c>
      <c r="I91" t="s">
        <v>14</v>
      </c>
      <c r="J91" t="s">
        <v>14</v>
      </c>
    </row>
    <row r="92" spans="1:10">
      <c r="A92" t="s">
        <v>158</v>
      </c>
      <c r="B92" t="s">
        <v>140</v>
      </c>
      <c r="C92" t="s">
        <v>146</v>
      </c>
      <c r="D92" s="1">
        <v>22.3</v>
      </c>
      <c r="E92" s="2">
        <v>5.2</v>
      </c>
      <c r="F92" s="2">
        <v>115.96</v>
      </c>
      <c r="G92" t="s">
        <v>141</v>
      </c>
      <c r="H92">
        <f ca="1">IF(115.96&lt;&gt;115.96,0,0)</f>
        <v>0</v>
      </c>
      <c r="I92" t="s">
        <v>14</v>
      </c>
      <c r="J92" t="s">
        <v>14</v>
      </c>
    </row>
    <row r="93" spans="1:10">
      <c r="A93" t="s">
        <v>159</v>
      </c>
      <c r="B93" t="s">
        <v>140</v>
      </c>
      <c r="C93" t="s">
        <v>67</v>
      </c>
      <c r="D93" s="1">
        <v>22.2</v>
      </c>
      <c r="E93" s="2">
        <v>5.95</v>
      </c>
      <c r="F93" s="2">
        <v>132.09</v>
      </c>
      <c r="G93" t="s">
        <v>141</v>
      </c>
      <c r="H93">
        <f ca="1">IF(132.09&lt;&gt;132.09,0,0)</f>
        <v>0</v>
      </c>
      <c r="I93" t="s">
        <v>14</v>
      </c>
      <c r="J93" t="s">
        <v>14</v>
      </c>
    </row>
    <row r="94" spans="1:10">
      <c r="A94" t="s">
        <v>160</v>
      </c>
      <c r="B94" t="s">
        <v>140</v>
      </c>
      <c r="C94" t="s">
        <v>57</v>
      </c>
      <c r="D94" s="1">
        <v>22.51</v>
      </c>
      <c r="E94" s="2">
        <v>4.9</v>
      </c>
      <c r="F94" s="2">
        <v>110.3</v>
      </c>
      <c r="G94" t="s">
        <v>141</v>
      </c>
      <c r="H94">
        <f ca="1">IF(110.3&lt;&gt;110.3,0,0)</f>
        <v>0</v>
      </c>
      <c r="I94" t="s">
        <v>14</v>
      </c>
      <c r="J94" t="s">
        <v>14</v>
      </c>
    </row>
    <row r="95" spans="1:10">
      <c r="A95" t="s">
        <v>161</v>
      </c>
      <c r="B95" t="s">
        <v>140</v>
      </c>
      <c r="C95" t="s">
        <v>57</v>
      </c>
      <c r="D95" s="1">
        <v>22.22</v>
      </c>
      <c r="E95" s="2">
        <v>4.9</v>
      </c>
      <c r="F95" s="2">
        <v>108.88</v>
      </c>
      <c r="G95" t="s">
        <v>141</v>
      </c>
      <c r="H95">
        <f ca="1">IF(108.88&lt;&gt;108.88,0,0)</f>
        <v>0</v>
      </c>
      <c r="I95" t="s">
        <v>14</v>
      </c>
      <c r="J95" t="s">
        <v>14</v>
      </c>
    </row>
    <row r="96" spans="1:10">
      <c r="A96" t="s">
        <v>162</v>
      </c>
      <c r="B96" t="s">
        <v>140</v>
      </c>
      <c r="C96" t="s">
        <v>163</v>
      </c>
      <c r="D96" s="1">
        <v>22.16</v>
      </c>
      <c r="E96" s="2">
        <v>8</v>
      </c>
      <c r="F96" s="2">
        <v>177.28</v>
      </c>
      <c r="G96" t="s">
        <v>141</v>
      </c>
      <c r="H96">
        <f ca="1">IF(177.28&lt;&gt;177.28,0,0)</f>
        <v>0</v>
      </c>
      <c r="I96" t="s">
        <v>14</v>
      </c>
      <c r="J96" t="s">
        <v>14</v>
      </c>
    </row>
    <row r="97" spans="1:10">
      <c r="A97" t="s">
        <v>164</v>
      </c>
      <c r="B97" t="s">
        <v>140</v>
      </c>
      <c r="C97" t="s">
        <v>67</v>
      </c>
      <c r="D97" s="1">
        <v>22.47</v>
      </c>
      <c r="E97" s="2">
        <v>5.95</v>
      </c>
      <c r="F97" s="2">
        <v>133.7</v>
      </c>
      <c r="G97" t="s">
        <v>141</v>
      </c>
      <c r="H97">
        <f ca="1">IF(133.7&lt;&gt;133.7,0,0)</f>
        <v>0</v>
      </c>
      <c r="I97" t="s">
        <v>14</v>
      </c>
      <c r="J97" t="s">
        <v>14</v>
      </c>
    </row>
    <row r="98" spans="1:10">
      <c r="A98" t="s">
        <v>165</v>
      </c>
      <c r="B98" t="s">
        <v>140</v>
      </c>
      <c r="C98" t="s">
        <v>57</v>
      </c>
      <c r="D98" s="1">
        <v>22.29</v>
      </c>
      <c r="E98" s="2">
        <v>4.9</v>
      </c>
      <c r="F98" s="2">
        <v>109.22</v>
      </c>
      <c r="G98" t="s">
        <v>141</v>
      </c>
      <c r="H98">
        <f ca="1">IF(109.22&lt;&gt;109.22,0,0)</f>
        <v>0</v>
      </c>
      <c r="I98" t="s">
        <v>14</v>
      </c>
      <c r="J98" t="s">
        <v>14</v>
      </c>
    </row>
    <row r="99" spans="1:10">
      <c r="A99" t="s">
        <v>166</v>
      </c>
      <c r="B99" t="s">
        <v>167</v>
      </c>
      <c r="C99" t="s">
        <v>100</v>
      </c>
      <c r="D99" s="1">
        <v>19.62</v>
      </c>
      <c r="E99" s="2">
        <v>5.7</v>
      </c>
      <c r="F99" s="2">
        <v>111.83</v>
      </c>
      <c r="G99" t="s">
        <v>168</v>
      </c>
      <c r="H99">
        <f ca="1">IF(111.83&lt;&gt;111.83,0,0)</f>
        <v>0</v>
      </c>
      <c r="I99" t="s">
        <v>14</v>
      </c>
      <c r="J99" t="s">
        <v>14</v>
      </c>
    </row>
    <row r="100" spans="1:10">
      <c r="A100" t="s">
        <v>169</v>
      </c>
      <c r="B100" t="s">
        <v>167</v>
      </c>
      <c r="C100" t="s">
        <v>170</v>
      </c>
      <c r="D100" s="1">
        <v>19.61</v>
      </c>
      <c r="E100" s="2">
        <v>6</v>
      </c>
      <c r="F100" s="2">
        <v>117.66</v>
      </c>
      <c r="G100" t="s">
        <v>168</v>
      </c>
      <c r="H100">
        <f ca="1">IF(117.66&lt;&gt;117.66,0,0)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167</v>
      </c>
      <c r="C101" t="s">
        <v>172</v>
      </c>
      <c r="D101" s="1">
        <v>19.58</v>
      </c>
      <c r="E101" s="2">
        <v>4.7</v>
      </c>
      <c r="F101" s="2">
        <v>92.03</v>
      </c>
      <c r="G101" t="s">
        <v>168</v>
      </c>
      <c r="H101">
        <f ca="1">IF(92.03&lt;&gt;92.03,0,0)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167</v>
      </c>
      <c r="C102" t="s">
        <v>97</v>
      </c>
      <c r="D102" s="1">
        <v>19.55</v>
      </c>
      <c r="E102" s="2">
        <v>4.7</v>
      </c>
      <c r="F102" s="2">
        <v>91.89</v>
      </c>
      <c r="G102" t="s">
        <v>168</v>
      </c>
      <c r="H102">
        <f ca="1">IF(91.89&lt;&gt;91.88,0.010000000000005116,0)</f>
        <v>0</v>
      </c>
      <c r="I102" t="s">
        <v>14</v>
      </c>
      <c r="J102" t="s">
        <v>14</v>
      </c>
    </row>
    <row r="103" spans="1:10">
      <c r="A103" t="s">
        <v>174</v>
      </c>
      <c r="B103" t="s">
        <v>167</v>
      </c>
      <c r="C103" t="s">
        <v>131</v>
      </c>
      <c r="D103" s="1">
        <v>19.61</v>
      </c>
      <c r="E103" s="2">
        <v>4.7</v>
      </c>
      <c r="F103" s="2">
        <v>92.17</v>
      </c>
      <c r="G103" t="s">
        <v>168</v>
      </c>
      <c r="H103">
        <f ca="1">IF(92.17&lt;&gt;92.17,0,0)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167</v>
      </c>
      <c r="C104" t="s">
        <v>100</v>
      </c>
      <c r="D104" s="1">
        <v>19.64</v>
      </c>
      <c r="E104" s="2">
        <v>5.7</v>
      </c>
      <c r="F104" s="2">
        <v>111.95</v>
      </c>
      <c r="G104" t="s">
        <v>168</v>
      </c>
      <c r="H104">
        <f ca="1">IF(111.95&lt;&gt;111.95,0,0)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167</v>
      </c>
      <c r="C105" t="s">
        <v>97</v>
      </c>
      <c r="D105" s="1">
        <v>19.64</v>
      </c>
      <c r="E105" s="2">
        <v>4.7</v>
      </c>
      <c r="F105" s="2">
        <v>92.31</v>
      </c>
      <c r="G105" t="s">
        <v>168</v>
      </c>
      <c r="H105">
        <f ca="1">IF(92.31&lt;&gt;92.31,0,0)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167</v>
      </c>
      <c r="C106" t="s">
        <v>102</v>
      </c>
      <c r="D106" s="1">
        <v>19.58</v>
      </c>
      <c r="E106" s="2">
        <v>4.3</v>
      </c>
      <c r="F106" s="2">
        <v>84.19</v>
      </c>
      <c r="G106" t="s">
        <v>168</v>
      </c>
      <c r="H106">
        <f ca="1">IF(84.19&lt;&gt;84.19,0,0)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167</v>
      </c>
      <c r="C107" t="s">
        <v>97</v>
      </c>
      <c r="D107" s="1">
        <v>19.47</v>
      </c>
      <c r="E107" s="2">
        <v>4.7</v>
      </c>
      <c r="F107" s="2">
        <v>91.51</v>
      </c>
      <c r="G107" t="s">
        <v>168</v>
      </c>
      <c r="H107">
        <f ca="1">IF(91.51&lt;&gt;91.51,0,0)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167</v>
      </c>
      <c r="C108" t="s">
        <v>102</v>
      </c>
      <c r="D108" s="1">
        <v>19.54</v>
      </c>
      <c r="E108" s="2">
        <v>4.3</v>
      </c>
      <c r="F108" s="2">
        <v>84.02</v>
      </c>
      <c r="G108" t="s">
        <v>168</v>
      </c>
      <c r="H108">
        <f ca="1">IF(84.02&lt;&gt;84.02,0,0)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167</v>
      </c>
      <c r="C109" t="s">
        <v>111</v>
      </c>
      <c r="D109" s="1">
        <v>19.57</v>
      </c>
      <c r="E109" s="2">
        <v>5.7</v>
      </c>
      <c r="F109" s="2">
        <v>111.55</v>
      </c>
      <c r="G109" t="s">
        <v>168</v>
      </c>
      <c r="H109">
        <f ca="1">IF(111.55&lt;&gt;111.55,0,0)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167</v>
      </c>
      <c r="C110" t="s">
        <v>102</v>
      </c>
      <c r="D110" s="1">
        <v>19.53</v>
      </c>
      <c r="E110" s="2">
        <v>4.3</v>
      </c>
      <c r="F110" s="2">
        <v>83.98</v>
      </c>
      <c r="G110" t="s">
        <v>168</v>
      </c>
      <c r="H110">
        <f ca="1">IF(83.98&lt;&gt;83.98,0,0)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167</v>
      </c>
      <c r="C111" t="s">
        <v>113</v>
      </c>
      <c r="D111" s="1">
        <v>19.64</v>
      </c>
      <c r="E111" s="2">
        <v>3.45</v>
      </c>
      <c r="F111" s="2">
        <v>67.76</v>
      </c>
      <c r="G111" t="s">
        <v>168</v>
      </c>
      <c r="H111">
        <f ca="1">IF(67.76&lt;&gt;67.76,0,0)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167</v>
      </c>
      <c r="C112" t="s">
        <v>104</v>
      </c>
      <c r="D112" s="1">
        <v>19.64</v>
      </c>
      <c r="E112" s="2">
        <v>4.9</v>
      </c>
      <c r="F112" s="2">
        <v>96.24</v>
      </c>
      <c r="G112" t="s">
        <v>168</v>
      </c>
      <c r="H112">
        <f ca="1">IF(96.24&lt;&gt;96.24,0,0)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167</v>
      </c>
      <c r="C113" t="s">
        <v>185</v>
      </c>
      <c r="D113" s="1">
        <v>19.59</v>
      </c>
      <c r="E113" s="2">
        <v>5.7</v>
      </c>
      <c r="F113" s="2">
        <v>111.66</v>
      </c>
      <c r="G113" t="s">
        <v>168</v>
      </c>
      <c r="H113">
        <f ca="1">IF(111.66&lt;&gt;111.66,0,0)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167</v>
      </c>
      <c r="C114" t="s">
        <v>97</v>
      </c>
      <c r="D114" s="1">
        <v>19.57</v>
      </c>
      <c r="E114" s="2">
        <v>4.7</v>
      </c>
      <c r="F114" s="2">
        <v>91.98</v>
      </c>
      <c r="G114" t="s">
        <v>168</v>
      </c>
      <c r="H114">
        <f ca="1">IF(91.98&lt;&gt;91.98,0,0)</f>
        <v>0</v>
      </c>
      <c r="I114" t="s">
        <v>14</v>
      </c>
      <c r="J114" t="s">
        <v>14</v>
      </c>
    </row>
    <row r="115" spans="1:10">
      <c r="A115" t="s">
        <v>187</v>
      </c>
      <c r="B115" t="s">
        <v>167</v>
      </c>
      <c r="C115" t="s">
        <v>97</v>
      </c>
      <c r="D115" s="1">
        <v>19.5</v>
      </c>
      <c r="E115" s="2">
        <v>4.7</v>
      </c>
      <c r="F115" s="2">
        <v>91.65</v>
      </c>
      <c r="G115" t="s">
        <v>168</v>
      </c>
      <c r="H115">
        <f ca="1">IF(91.65&lt;&gt;91.65,0,0)</f>
        <v>0</v>
      </c>
      <c r="I115" t="s">
        <v>14</v>
      </c>
      <c r="J115" t="s">
        <v>14</v>
      </c>
    </row>
    <row r="116" spans="1:10">
      <c r="A116" t="s">
        <v>188</v>
      </c>
      <c r="B116" t="s">
        <v>167</v>
      </c>
      <c r="C116" t="s">
        <v>189</v>
      </c>
      <c r="D116" s="1">
        <v>19.58</v>
      </c>
      <c r="E116" s="2">
        <v>5.45</v>
      </c>
      <c r="F116" s="2">
        <v>106.71</v>
      </c>
      <c r="G116" t="s">
        <v>168</v>
      </c>
      <c r="H116">
        <f ca="1">IF(106.71&lt;&gt;106.71,0,0)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167</v>
      </c>
      <c r="C117" t="s">
        <v>100</v>
      </c>
      <c r="D117" s="1">
        <v>19.59</v>
      </c>
      <c r="E117" s="2">
        <v>5.7</v>
      </c>
      <c r="F117" s="2">
        <v>111.66</v>
      </c>
      <c r="G117" t="s">
        <v>168</v>
      </c>
      <c r="H117">
        <f ca="1">IF(111.66&lt;&gt;111.66,0,0)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192</v>
      </c>
      <c r="C118" t="s">
        <v>193</v>
      </c>
      <c r="D118" s="1">
        <v>19.62</v>
      </c>
      <c r="E118" s="2">
        <v>5.7</v>
      </c>
      <c r="F118" s="2">
        <v>111.83</v>
      </c>
      <c r="G118" t="s">
        <v>194</v>
      </c>
      <c r="H118">
        <f ca="1">IF(111.83&lt;&gt;111.83,0,0)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192</v>
      </c>
      <c r="C119" t="s">
        <v>196</v>
      </c>
      <c r="D119" s="1">
        <v>19.75</v>
      </c>
      <c r="E119" s="2">
        <v>4.7</v>
      </c>
      <c r="F119" s="2">
        <v>92.83</v>
      </c>
      <c r="G119" t="s">
        <v>194</v>
      </c>
      <c r="H119">
        <f ca="1">IF(92.83&lt;&gt;92.82,0.010000000000005116,0)</f>
        <v>0</v>
      </c>
      <c r="I119" t="s">
        <v>14</v>
      </c>
      <c r="J119" t="s">
        <v>14</v>
      </c>
    </row>
    <row r="120" spans="1:10">
      <c r="A120" t="s">
        <v>197</v>
      </c>
      <c r="B120" t="s">
        <v>192</v>
      </c>
      <c r="C120" t="s">
        <v>100</v>
      </c>
      <c r="D120" s="1">
        <v>19.75</v>
      </c>
      <c r="E120" s="2">
        <v>5.7</v>
      </c>
      <c r="F120" s="2">
        <v>112.58</v>
      </c>
      <c r="G120" t="s">
        <v>194</v>
      </c>
      <c r="H120">
        <f ca="1">IF(112.58&lt;&gt;112.58,0,0)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192</v>
      </c>
      <c r="C121" t="s">
        <v>172</v>
      </c>
      <c r="D121" s="1">
        <v>19.73</v>
      </c>
      <c r="E121" s="2">
        <v>4.7</v>
      </c>
      <c r="F121" s="2">
        <v>92.73</v>
      </c>
      <c r="G121" t="s">
        <v>194</v>
      </c>
      <c r="H121">
        <f ca="1">IF(92.73&lt;&gt;92.73,0,0)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192</v>
      </c>
      <c r="C122" t="s">
        <v>97</v>
      </c>
      <c r="D122" s="1">
        <v>19.73</v>
      </c>
      <c r="E122" s="2">
        <v>4.7</v>
      </c>
      <c r="F122" s="2">
        <v>92.73</v>
      </c>
      <c r="G122" t="s">
        <v>194</v>
      </c>
      <c r="H122">
        <f ca="1">IF(92.73&lt;&gt;92.73,0,0)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192</v>
      </c>
      <c r="C123" t="s">
        <v>100</v>
      </c>
      <c r="D123" s="1">
        <v>19.74</v>
      </c>
      <c r="E123" s="2">
        <v>5.7</v>
      </c>
      <c r="F123" s="2">
        <v>112.52</v>
      </c>
      <c r="G123" t="s">
        <v>194</v>
      </c>
      <c r="H123">
        <f ca="1">IF(112.52&lt;&gt;112.52,0,0)</f>
        <v>0</v>
      </c>
      <c r="I123" t="s">
        <v>14</v>
      </c>
      <c r="J123" t="s">
        <v>14</v>
      </c>
    </row>
    <row r="124" spans="1:10">
      <c r="A124" t="s">
        <v>201</v>
      </c>
      <c r="B124" t="s">
        <v>192</v>
      </c>
      <c r="C124" t="s">
        <v>97</v>
      </c>
      <c r="D124" s="1">
        <v>19.77</v>
      </c>
      <c r="E124" s="2">
        <v>4.7</v>
      </c>
      <c r="F124" s="2">
        <v>92.92</v>
      </c>
      <c r="G124" t="s">
        <v>194</v>
      </c>
      <c r="H124">
        <f ca="1">IF(92.92&lt;&gt;92.92,0,0)</f>
        <v>0</v>
      </c>
      <c r="I124" t="s">
        <v>14</v>
      </c>
      <c r="J124" t="s">
        <v>14</v>
      </c>
    </row>
    <row r="125" spans="1:10">
      <c r="A125" t="s">
        <v>202</v>
      </c>
      <c r="B125" t="s">
        <v>192</v>
      </c>
      <c r="C125" t="s">
        <v>106</v>
      </c>
      <c r="D125" s="1">
        <v>19.71</v>
      </c>
      <c r="E125" s="2">
        <v>5.45</v>
      </c>
      <c r="F125" s="2">
        <v>107.42</v>
      </c>
      <c r="G125" t="s">
        <v>194</v>
      </c>
      <c r="H125">
        <f ca="1">IF(107.42&lt;&gt;107.42,0,0)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192</v>
      </c>
      <c r="C126" t="s">
        <v>97</v>
      </c>
      <c r="D126" s="1">
        <v>19.79</v>
      </c>
      <c r="E126" s="2">
        <v>4.7</v>
      </c>
      <c r="F126" s="2">
        <v>93.01</v>
      </c>
      <c r="G126" t="s">
        <v>194</v>
      </c>
      <c r="H126">
        <f ca="1">IF(93.01&lt;&gt;93.01,0,0)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192</v>
      </c>
      <c r="C127" t="s">
        <v>97</v>
      </c>
      <c r="D127" s="1">
        <v>20.17</v>
      </c>
      <c r="E127" s="2">
        <v>4.7</v>
      </c>
      <c r="F127" s="2">
        <v>94.8</v>
      </c>
      <c r="G127" t="s">
        <v>194</v>
      </c>
      <c r="H127">
        <f ca="1">IF(94.8&lt;&gt;94.8,0,0)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192</v>
      </c>
      <c r="C128" t="s">
        <v>100</v>
      </c>
      <c r="D128" s="1">
        <v>20.13</v>
      </c>
      <c r="E128" s="2">
        <v>5.7</v>
      </c>
      <c r="F128" s="2">
        <v>114.74</v>
      </c>
      <c r="G128" t="s">
        <v>194</v>
      </c>
      <c r="H128">
        <f ca="1">IF(114.74&lt;&gt;114.74,0,0)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192</v>
      </c>
      <c r="C129" t="s">
        <v>207</v>
      </c>
      <c r="D129" s="1">
        <v>20.11</v>
      </c>
      <c r="E129" s="2">
        <v>5.45</v>
      </c>
      <c r="F129" s="2">
        <v>109.6</v>
      </c>
      <c r="G129" t="s">
        <v>194</v>
      </c>
      <c r="H129">
        <f ca="1">IF(109.6&lt;&gt;109.6,0,0)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192</v>
      </c>
      <c r="C130" t="s">
        <v>108</v>
      </c>
      <c r="D130" s="1">
        <v>20.17</v>
      </c>
      <c r="E130" s="2">
        <v>4.9</v>
      </c>
      <c r="F130" s="2">
        <v>98.83</v>
      </c>
      <c r="G130" t="s">
        <v>194</v>
      </c>
      <c r="H130">
        <f ca="1">IF(98.83&lt;&gt;98.83,0,0)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192</v>
      </c>
      <c r="C131" t="s">
        <v>210</v>
      </c>
      <c r="D131" s="1">
        <v>20.13</v>
      </c>
      <c r="E131" s="2">
        <v>5.45</v>
      </c>
      <c r="F131" s="2">
        <v>109.71</v>
      </c>
      <c r="G131" t="s">
        <v>194</v>
      </c>
      <c r="H131">
        <f ca="1">IF(109.71&lt;&gt;109.71,0,0)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192</v>
      </c>
      <c r="C132" t="s">
        <v>97</v>
      </c>
      <c r="D132" s="1">
        <v>20.18</v>
      </c>
      <c r="E132" s="2">
        <v>4.7</v>
      </c>
      <c r="F132" s="2">
        <v>94.85</v>
      </c>
      <c r="G132" t="s">
        <v>194</v>
      </c>
      <c r="H132">
        <f ca="1">IF(94.85&lt;&gt;94.85,0,0)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192</v>
      </c>
      <c r="C133" t="s">
        <v>131</v>
      </c>
      <c r="D133" s="1">
        <v>20.21</v>
      </c>
      <c r="E133" s="2">
        <v>4.7</v>
      </c>
      <c r="F133" s="2">
        <v>94.99</v>
      </c>
      <c r="G133" t="s">
        <v>194</v>
      </c>
      <c r="H133">
        <f ca="1">IF(94.99&lt;&gt;94.99,0,0)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192</v>
      </c>
      <c r="C134" t="s">
        <v>111</v>
      </c>
      <c r="D134" s="1">
        <v>20.17</v>
      </c>
      <c r="E134" s="2">
        <v>5.7</v>
      </c>
      <c r="F134" s="2">
        <v>114.97</v>
      </c>
      <c r="G134" t="s">
        <v>194</v>
      </c>
      <c r="H134">
        <f ca="1">IF(114.97&lt;&gt;114.97,0,0)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192</v>
      </c>
      <c r="C135" t="s">
        <v>111</v>
      </c>
      <c r="D135" s="1">
        <v>20.22</v>
      </c>
      <c r="E135" s="2">
        <v>5.7</v>
      </c>
      <c r="F135" s="2">
        <v>115.25</v>
      </c>
      <c r="G135" t="s">
        <v>194</v>
      </c>
      <c r="H135">
        <f ca="1">IF(115.25&lt;&gt;115.25,0,0)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192</v>
      </c>
      <c r="C136" t="s">
        <v>97</v>
      </c>
      <c r="D136" s="1">
        <v>20.14</v>
      </c>
      <c r="E136" s="2">
        <v>4.7</v>
      </c>
      <c r="F136" s="2">
        <v>94.66</v>
      </c>
      <c r="G136" t="s">
        <v>194</v>
      </c>
      <c r="H136">
        <f ca="1">IF(94.66&lt;&gt;94.66,0,0)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192</v>
      </c>
      <c r="C137" t="s">
        <v>131</v>
      </c>
      <c r="D137" s="1">
        <v>20.19</v>
      </c>
      <c r="E137" s="2">
        <v>4.7</v>
      </c>
      <c r="F137" s="2">
        <v>94.89</v>
      </c>
      <c r="G137" t="s">
        <v>194</v>
      </c>
      <c r="H137">
        <f ca="1">IF(94.89&lt;&gt;94.89,0,0)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192</v>
      </c>
      <c r="C138" t="s">
        <v>97</v>
      </c>
      <c r="D138" s="1">
        <v>20.16</v>
      </c>
      <c r="E138" s="2">
        <v>4.7</v>
      </c>
      <c r="F138" s="2">
        <v>94.75</v>
      </c>
      <c r="G138" t="s">
        <v>194</v>
      </c>
      <c r="H138">
        <f ca="1">IF(94.75&lt;&gt;94.75,0,0)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192</v>
      </c>
      <c r="C139" t="s">
        <v>100</v>
      </c>
      <c r="D139" s="1">
        <v>20.16</v>
      </c>
      <c r="E139" s="2">
        <v>5.7</v>
      </c>
      <c r="F139" s="2">
        <v>114.91</v>
      </c>
      <c r="G139" t="s">
        <v>194</v>
      </c>
      <c r="H139">
        <f ca="1">IF(114.91&lt;&gt;114.91,0,0)</f>
        <v>0</v>
      </c>
      <c r="I139" t="s">
        <v>14</v>
      </c>
      <c r="J139" t="s">
        <v>14</v>
      </c>
    </row>
    <row r="140" spans="1:10">
      <c r="A140" t="s">
        <v>219</v>
      </c>
      <c r="B140" t="s">
        <v>192</v>
      </c>
      <c r="C140" t="s">
        <v>104</v>
      </c>
      <c r="D140" s="1">
        <v>20.2</v>
      </c>
      <c r="E140" s="2">
        <v>4.9</v>
      </c>
      <c r="F140" s="2">
        <v>98.98</v>
      </c>
      <c r="G140" t="s">
        <v>194</v>
      </c>
      <c r="H140">
        <f ca="1">IF(98.98&lt;&gt;98.98,0,0)</f>
        <v>0</v>
      </c>
      <c r="I140" t="s">
        <v>14</v>
      </c>
      <c r="J140" t="s">
        <v>14</v>
      </c>
    </row>
    <row r="141" spans="1:10">
      <c r="A141" t="s">
        <v>220</v>
      </c>
      <c r="B141" t="s">
        <v>192</v>
      </c>
      <c r="C141" t="s">
        <v>100</v>
      </c>
      <c r="D141" s="1">
        <v>20.17</v>
      </c>
      <c r="E141" s="2">
        <v>5.7</v>
      </c>
      <c r="F141" s="2">
        <v>114.97</v>
      </c>
      <c r="G141" t="s">
        <v>194</v>
      </c>
      <c r="H141">
        <f ca="1">IF(114.97&lt;&gt;114.97,0,0)</f>
        <v>0</v>
      </c>
      <c r="I141" t="s">
        <v>14</v>
      </c>
      <c r="J141" t="s">
        <v>14</v>
      </c>
    </row>
    <row r="142" spans="1:10">
      <c r="A142" t="s">
        <v>221</v>
      </c>
      <c r="B142" t="s">
        <v>192</v>
      </c>
      <c r="C142" t="s">
        <v>131</v>
      </c>
      <c r="D142" s="1">
        <v>20.16</v>
      </c>
      <c r="E142" s="2">
        <v>4.7</v>
      </c>
      <c r="F142" s="2">
        <v>94.75</v>
      </c>
      <c r="G142" t="s">
        <v>194</v>
      </c>
      <c r="H142">
        <f ca="1">IF(94.75&lt;&gt;94.75,0,0)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192</v>
      </c>
      <c r="C143" t="s">
        <v>100</v>
      </c>
      <c r="D143" s="1">
        <v>20.15</v>
      </c>
      <c r="E143" s="2">
        <v>5.7</v>
      </c>
      <c r="F143" s="2">
        <v>114.86</v>
      </c>
      <c r="G143" t="s">
        <v>194</v>
      </c>
      <c r="H143">
        <f ca="1">IF(114.86&lt;&gt;114.85,0.010000000000005116,0)</f>
        <v>0</v>
      </c>
      <c r="I143" t="s">
        <v>14</v>
      </c>
      <c r="J143" t="s">
        <v>14</v>
      </c>
    </row>
    <row r="144" spans="1:10">
      <c r="A144" t="s">
        <v>223</v>
      </c>
      <c r="B144" t="s">
        <v>224</v>
      </c>
      <c r="C144" t="s">
        <v>47</v>
      </c>
      <c r="D144" s="1">
        <v>25.24</v>
      </c>
      <c r="E144" s="2">
        <v>6.15</v>
      </c>
      <c r="F144" s="2">
        <v>155.23</v>
      </c>
      <c r="G144" t="s">
        <v>225</v>
      </c>
      <c r="H144">
        <f ca="1">IF(155.23&lt;&gt;155.23,0,0)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224</v>
      </c>
      <c r="C145" t="s">
        <v>52</v>
      </c>
      <c r="D145" s="1">
        <v>25.27</v>
      </c>
      <c r="E145" s="2">
        <v>6.45</v>
      </c>
      <c r="F145" s="2">
        <v>162.99</v>
      </c>
      <c r="G145" t="s">
        <v>225</v>
      </c>
      <c r="H145">
        <f ca="1">IF(162.99&lt;&gt;162.99,0,0)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224</v>
      </c>
      <c r="C146" t="s">
        <v>146</v>
      </c>
      <c r="D146" s="1">
        <v>25.25</v>
      </c>
      <c r="E146" s="2">
        <v>5.2</v>
      </c>
      <c r="F146" s="2">
        <v>131.3</v>
      </c>
      <c r="G146" t="s">
        <v>225</v>
      </c>
      <c r="H146">
        <f ca="1">IF(131.3&lt;&gt;131.3,0,0)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224</v>
      </c>
      <c r="C147" t="s">
        <v>54</v>
      </c>
      <c r="D147" s="1">
        <v>25.35</v>
      </c>
      <c r="E147" s="2">
        <v>8.65</v>
      </c>
      <c r="F147" s="2">
        <v>219.28</v>
      </c>
      <c r="G147" t="s">
        <v>225</v>
      </c>
      <c r="H147">
        <f ca="1">IF(219.28&lt;&gt;219.28,0,0)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224</v>
      </c>
      <c r="C148" t="s">
        <v>52</v>
      </c>
      <c r="D148" s="1">
        <v>25.25</v>
      </c>
      <c r="E148" s="2">
        <v>6.45</v>
      </c>
      <c r="F148" s="2">
        <v>162.86</v>
      </c>
      <c r="G148" t="s">
        <v>225</v>
      </c>
      <c r="H148">
        <f ca="1">IF(162.86&lt;&gt;162.86,0,0)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224</v>
      </c>
      <c r="C149" t="s">
        <v>52</v>
      </c>
      <c r="D149" s="1">
        <v>25.15</v>
      </c>
      <c r="E149" s="2">
        <v>6.45</v>
      </c>
      <c r="F149" s="2">
        <v>162.22</v>
      </c>
      <c r="G149" t="s">
        <v>225</v>
      </c>
      <c r="H149">
        <f ca="1">IF(162.22&lt;&gt;162.22,0,0)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224</v>
      </c>
      <c r="C150" t="s">
        <v>57</v>
      </c>
      <c r="D150" s="1">
        <v>25.07</v>
      </c>
      <c r="E150" s="2">
        <v>4.9</v>
      </c>
      <c r="F150" s="2">
        <v>122.84</v>
      </c>
      <c r="G150" t="s">
        <v>225</v>
      </c>
      <c r="H150">
        <f ca="1">IF(122.84&lt;&gt;122.84,0,0)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224</v>
      </c>
      <c r="C151" t="s">
        <v>57</v>
      </c>
      <c r="D151" s="1">
        <v>25.17</v>
      </c>
      <c r="E151" s="2">
        <v>4.9</v>
      </c>
      <c r="F151" s="2">
        <v>123.33</v>
      </c>
      <c r="G151" t="s">
        <v>225</v>
      </c>
      <c r="H151">
        <f ca="1">IF(123.33&lt;&gt;123.33,0,0)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224</v>
      </c>
      <c r="C152" t="s">
        <v>52</v>
      </c>
      <c r="D152" s="1">
        <v>25.06</v>
      </c>
      <c r="E152" s="2">
        <v>6.45</v>
      </c>
      <c r="F152" s="2">
        <v>161.64</v>
      </c>
      <c r="G152" t="s">
        <v>225</v>
      </c>
      <c r="H152">
        <f ca="1">IF(161.64&lt;&gt;161.64,0,0)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224</v>
      </c>
      <c r="C153" t="s">
        <v>67</v>
      </c>
      <c r="D153" s="1">
        <v>25.1</v>
      </c>
      <c r="E153" s="2">
        <v>5.95</v>
      </c>
      <c r="F153" s="2">
        <v>149.35</v>
      </c>
      <c r="G153" t="s">
        <v>225</v>
      </c>
      <c r="H153">
        <f ca="1">IF(149.35&lt;&gt;149.34,0.009999999999990905,0)</f>
        <v>0</v>
      </c>
      <c r="I153" t="s">
        <v>14</v>
      </c>
      <c r="J153" t="s">
        <v>14</v>
      </c>
    </row>
    <row r="154" spans="1:10">
      <c r="A154" t="s">
        <v>235</v>
      </c>
      <c r="B154" t="s">
        <v>224</v>
      </c>
      <c r="C154" t="s">
        <v>143</v>
      </c>
      <c r="D154" s="1">
        <v>25.04</v>
      </c>
      <c r="E154" s="2">
        <v>5.95</v>
      </c>
      <c r="F154" s="2">
        <v>148.99</v>
      </c>
      <c r="G154" t="s">
        <v>225</v>
      </c>
      <c r="H154">
        <f ca="1">IF(148.99&lt;&gt;148.99,0,0)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224</v>
      </c>
      <c r="C155" t="s">
        <v>163</v>
      </c>
      <c r="D155" s="1">
        <v>25.43</v>
      </c>
      <c r="E155" s="2">
        <v>8</v>
      </c>
      <c r="F155" s="2">
        <v>203.44</v>
      </c>
      <c r="G155" t="s">
        <v>225</v>
      </c>
      <c r="H155">
        <f ca="1">IF(203.44&lt;&gt;203.44,0,0)</f>
        <v>0</v>
      </c>
      <c r="I155" t="s">
        <v>14</v>
      </c>
      <c r="J155" t="s">
        <v>14</v>
      </c>
    </row>
    <row r="156" spans="1:10">
      <c r="A156" t="s">
        <v>237</v>
      </c>
      <c r="B156" t="s">
        <v>224</v>
      </c>
      <c r="C156" t="s">
        <v>57</v>
      </c>
      <c r="D156" s="1">
        <v>25.13</v>
      </c>
      <c r="E156" s="2">
        <v>4.9</v>
      </c>
      <c r="F156" s="2">
        <v>123.14</v>
      </c>
      <c r="G156" t="s">
        <v>225</v>
      </c>
      <c r="H156">
        <f ca="1">IF(123.14&lt;&gt;123.14,0,0)</f>
        <v>0</v>
      </c>
      <c r="I156" t="s">
        <v>14</v>
      </c>
      <c r="J156" t="s">
        <v>14</v>
      </c>
    </row>
    <row r="157" spans="1:10">
      <c r="A157" t="s">
        <v>238</v>
      </c>
      <c r="B157" t="s">
        <v>224</v>
      </c>
      <c r="C157" t="s">
        <v>239</v>
      </c>
      <c r="D157" s="1">
        <v>24.99</v>
      </c>
      <c r="E157" s="2">
        <v>5.2</v>
      </c>
      <c r="F157" s="2">
        <v>129.95</v>
      </c>
      <c r="G157" t="s">
        <v>225</v>
      </c>
      <c r="H157">
        <f ca="1">IF(129.95&lt;&gt;129.95,0,0)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224</v>
      </c>
      <c r="C158" t="s">
        <v>157</v>
      </c>
      <c r="D158" s="1">
        <v>25.18</v>
      </c>
      <c r="E158" s="2">
        <v>4.15</v>
      </c>
      <c r="F158" s="2">
        <v>104.5</v>
      </c>
      <c r="G158" t="s">
        <v>225</v>
      </c>
      <c r="H158">
        <f ca="1">IF(104.5&lt;&gt;104.5,0,0)</f>
        <v>0</v>
      </c>
      <c r="I158" t="s">
        <v>14</v>
      </c>
      <c r="J158" t="s">
        <v>14</v>
      </c>
    </row>
    <row r="159" spans="1:10">
      <c r="A159" t="s">
        <v>241</v>
      </c>
      <c r="B159" t="s">
        <v>224</v>
      </c>
      <c r="C159" t="s">
        <v>65</v>
      </c>
      <c r="D159" s="1">
        <v>25</v>
      </c>
      <c r="E159" s="2">
        <v>9.3</v>
      </c>
      <c r="F159" s="2">
        <v>232.5</v>
      </c>
      <c r="G159" t="s">
        <v>225</v>
      </c>
      <c r="H159">
        <f ca="1">IF(232.5&lt;&gt;232.5,0,0)</f>
        <v>0</v>
      </c>
      <c r="I159" t="s">
        <v>14</v>
      </c>
      <c r="J159" t="s">
        <v>14</v>
      </c>
    </row>
    <row r="160" spans="1:10">
      <c r="A160" t="s">
        <v>242</v>
      </c>
      <c r="B160" t="s">
        <v>224</v>
      </c>
      <c r="C160" t="s">
        <v>67</v>
      </c>
      <c r="D160" s="1">
        <v>25.03</v>
      </c>
      <c r="E160" s="2">
        <v>5.95</v>
      </c>
      <c r="F160" s="2">
        <v>148.93</v>
      </c>
      <c r="G160" t="s">
        <v>225</v>
      </c>
      <c r="H160">
        <f ca="1">IF(148.93&lt;&gt;148.93,0,0)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224</v>
      </c>
      <c r="C161" t="s">
        <v>57</v>
      </c>
      <c r="D161" s="1">
        <v>24.33</v>
      </c>
      <c r="E161" s="2">
        <v>4.9</v>
      </c>
      <c r="F161" s="2">
        <v>119.22</v>
      </c>
      <c r="G161" t="s">
        <v>225</v>
      </c>
      <c r="H161">
        <f ca="1">IF(119.22&lt;&gt;119.22,0,0)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245</v>
      </c>
      <c r="C162" t="s">
        <v>16</v>
      </c>
      <c r="D162" s="1">
        <v>17.65</v>
      </c>
      <c r="E162" s="2">
        <v>5.95</v>
      </c>
      <c r="F162" s="2">
        <v>105.02</v>
      </c>
      <c r="G162" t="s">
        <v>246</v>
      </c>
      <c r="H162">
        <f ca="1">IF(105.02&lt;&gt;105.02,0,0)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245</v>
      </c>
      <c r="C163" t="s">
        <v>27</v>
      </c>
      <c r="D163" s="1">
        <v>18.58</v>
      </c>
      <c r="E163" s="2">
        <v>3.45</v>
      </c>
      <c r="F163" s="2">
        <v>64.1</v>
      </c>
      <c r="G163" t="s">
        <v>246</v>
      </c>
      <c r="H163">
        <f ca="1">IF(64.1&lt;&gt;64.1,0,0)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245</v>
      </c>
      <c r="C164" t="s">
        <v>249</v>
      </c>
      <c r="D164" s="1">
        <v>18.94</v>
      </c>
      <c r="E164" s="2">
        <v>4.3</v>
      </c>
      <c r="F164" s="2">
        <v>81.44</v>
      </c>
      <c r="G164" t="s">
        <v>246</v>
      </c>
      <c r="H164">
        <f ca="1">IF(81.44&lt;&gt;81.44,0,0)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245</v>
      </c>
      <c r="C165" t="s">
        <v>251</v>
      </c>
      <c r="D165" s="1">
        <v>18.93</v>
      </c>
      <c r="E165" s="2">
        <v>3.85</v>
      </c>
      <c r="F165" s="2">
        <v>72.88</v>
      </c>
      <c r="G165" t="s">
        <v>246</v>
      </c>
      <c r="H165">
        <f ca="1">IF(72.88&lt;&gt;72.88,0,0)</f>
        <v>0</v>
      </c>
      <c r="I165" t="s">
        <v>14</v>
      </c>
      <c r="J165" t="s">
        <v>14</v>
      </c>
    </row>
    <row r="166" spans="1:10">
      <c r="A166" t="s">
        <v>252</v>
      </c>
      <c r="B166" t="s">
        <v>245</v>
      </c>
      <c r="C166" t="s">
        <v>253</v>
      </c>
      <c r="D166" s="1">
        <v>18.93</v>
      </c>
      <c r="E166" s="2">
        <v>4.15</v>
      </c>
      <c r="F166" s="2">
        <v>78.56</v>
      </c>
      <c r="G166" t="s">
        <v>246</v>
      </c>
      <c r="H166">
        <f ca="1">IF(78.56&lt;&gt;78.56,0,0)</f>
        <v>0</v>
      </c>
      <c r="I166" t="s">
        <v>14</v>
      </c>
      <c r="J166" t="s">
        <v>14</v>
      </c>
    </row>
    <row r="167" spans="1:10">
      <c r="A167" t="s">
        <v>254</v>
      </c>
      <c r="B167" t="s">
        <v>245</v>
      </c>
      <c r="C167" t="s">
        <v>253</v>
      </c>
      <c r="D167" s="1">
        <v>18.96</v>
      </c>
      <c r="E167" s="2">
        <v>4.15</v>
      </c>
      <c r="F167" s="2">
        <v>78.68</v>
      </c>
      <c r="G167" t="s">
        <v>246</v>
      </c>
      <c r="H167">
        <f ca="1">IF(78.68&lt;&gt;78.68,0,0)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245</v>
      </c>
      <c r="C168" t="s">
        <v>253</v>
      </c>
      <c r="D168" s="1">
        <v>18.97</v>
      </c>
      <c r="E168" s="2">
        <v>4.15</v>
      </c>
      <c r="F168" s="2">
        <v>78.73</v>
      </c>
      <c r="G168" t="s">
        <v>246</v>
      </c>
      <c r="H168">
        <f ca="1">IF(78.73&lt;&gt;78.73,0,0)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245</v>
      </c>
      <c r="C169" t="s">
        <v>257</v>
      </c>
      <c r="D169" s="1">
        <v>18.99</v>
      </c>
      <c r="E169" s="2">
        <v>4.3</v>
      </c>
      <c r="F169" s="2">
        <v>81.66</v>
      </c>
      <c r="G169" t="s">
        <v>246</v>
      </c>
      <c r="H169">
        <f ca="1">IF(81.66&lt;&gt;81.66,0,0)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245</v>
      </c>
      <c r="C170" t="s">
        <v>259</v>
      </c>
      <c r="D170" s="1">
        <v>18.91</v>
      </c>
      <c r="E170" s="2">
        <v>4.15</v>
      </c>
      <c r="F170" s="2">
        <v>78.48</v>
      </c>
      <c r="G170" t="s">
        <v>246</v>
      </c>
      <c r="H170">
        <f ca="1">IF(78.48&lt;&gt;78.48,0,0)</f>
        <v>0</v>
      </c>
      <c r="I170" t="s">
        <v>14</v>
      </c>
      <c r="J170" t="s">
        <v>14</v>
      </c>
    </row>
    <row r="171" spans="1:10">
      <c r="A171" t="s">
        <v>260</v>
      </c>
      <c r="B171" t="s">
        <v>245</v>
      </c>
      <c r="C171" t="s">
        <v>261</v>
      </c>
      <c r="D171" s="1">
        <v>18.97</v>
      </c>
      <c r="E171" s="2">
        <v>3.1</v>
      </c>
      <c r="F171" s="2">
        <v>58.81</v>
      </c>
      <c r="G171" t="s">
        <v>246</v>
      </c>
      <c r="H171">
        <f ca="1">IF(58.81&lt;&gt;58.81,0,0)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245</v>
      </c>
      <c r="C172" t="s">
        <v>263</v>
      </c>
      <c r="D172" s="1">
        <v>18.95</v>
      </c>
      <c r="E172" s="2">
        <v>4.15</v>
      </c>
      <c r="F172" s="2">
        <v>78.64</v>
      </c>
      <c r="G172" t="s">
        <v>246</v>
      </c>
      <c r="H172">
        <f ca="1">IF(78.64&lt;&gt;78.64,0,0)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245</v>
      </c>
      <c r="C173" t="s">
        <v>261</v>
      </c>
      <c r="D173" s="1">
        <v>18.94</v>
      </c>
      <c r="E173" s="2">
        <v>3.1</v>
      </c>
      <c r="F173" s="2">
        <v>58.71</v>
      </c>
      <c r="G173" t="s">
        <v>246</v>
      </c>
      <c r="H173">
        <f ca="1">IF(58.71&lt;&gt;58.71,0,0)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245</v>
      </c>
      <c r="C174" t="s">
        <v>263</v>
      </c>
      <c r="D174" s="1">
        <v>19</v>
      </c>
      <c r="E174" s="2">
        <v>4.15</v>
      </c>
      <c r="F174" s="2">
        <v>78.85</v>
      </c>
      <c r="G174" t="s">
        <v>246</v>
      </c>
      <c r="H174">
        <f ca="1">IF(78.85&lt;&gt;78.85,0,0)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245</v>
      </c>
      <c r="C175" t="s">
        <v>267</v>
      </c>
      <c r="D175" s="1">
        <v>19</v>
      </c>
      <c r="E175" s="2">
        <v>4.9</v>
      </c>
      <c r="F175" s="2">
        <v>93.1</v>
      </c>
      <c r="G175" t="s">
        <v>246</v>
      </c>
      <c r="H175">
        <f ca="1">IF(93.1&lt;&gt;93.1,0,0)</f>
        <v>0</v>
      </c>
      <c r="I175" t="s">
        <v>14</v>
      </c>
      <c r="J175" t="s">
        <v>14</v>
      </c>
    </row>
    <row r="176" spans="1:10">
      <c r="A176" t="s">
        <v>268</v>
      </c>
      <c r="B176" t="s">
        <v>245</v>
      </c>
      <c r="C176" t="s">
        <v>249</v>
      </c>
      <c r="D176" s="1">
        <v>18.84</v>
      </c>
      <c r="E176" s="2">
        <v>4.3</v>
      </c>
      <c r="F176" s="2">
        <v>81.01</v>
      </c>
      <c r="G176" t="s">
        <v>246</v>
      </c>
      <c r="H176">
        <f ca="1">IF(81.01&lt;&gt;81.01,0,0)</f>
        <v>0</v>
      </c>
      <c r="I176" t="s">
        <v>14</v>
      </c>
      <c r="J176" t="s">
        <v>14</v>
      </c>
    </row>
    <row r="177" spans="1:10">
      <c r="A177" t="s">
        <v>269</v>
      </c>
      <c r="B177" t="s">
        <v>245</v>
      </c>
      <c r="C177" t="s">
        <v>270</v>
      </c>
      <c r="D177" s="1">
        <v>19</v>
      </c>
      <c r="E177" s="2">
        <v>3.85</v>
      </c>
      <c r="F177" s="2">
        <v>73.15</v>
      </c>
      <c r="G177" t="s">
        <v>246</v>
      </c>
      <c r="H177">
        <f ca="1">IF(73.15&lt;&gt;73.15,0,0)</f>
        <v>0</v>
      </c>
      <c r="I177" t="s">
        <v>14</v>
      </c>
      <c r="J177" t="s">
        <v>14</v>
      </c>
    </row>
    <row r="178" spans="1:10">
      <c r="A178" t="s">
        <v>271</v>
      </c>
      <c r="B178" t="s">
        <v>245</v>
      </c>
      <c r="C178" t="s">
        <v>253</v>
      </c>
      <c r="D178" s="1">
        <v>19</v>
      </c>
      <c r="E178" s="2">
        <v>4.15</v>
      </c>
      <c r="F178" s="2">
        <v>78.85</v>
      </c>
      <c r="G178" t="s">
        <v>246</v>
      </c>
      <c r="H178">
        <f ca="1">IF(78.85&lt;&gt;78.85,0,0)</f>
        <v>0</v>
      </c>
      <c r="I178" t="s">
        <v>14</v>
      </c>
      <c r="J178" t="s">
        <v>14</v>
      </c>
    </row>
    <row r="179" spans="1:10">
      <c r="A179" t="s">
        <v>272</v>
      </c>
      <c r="B179" t="s">
        <v>245</v>
      </c>
      <c r="C179" t="s">
        <v>253</v>
      </c>
      <c r="D179" s="1">
        <v>19</v>
      </c>
      <c r="E179" s="2">
        <v>4.15</v>
      </c>
      <c r="F179" s="2">
        <v>78.85</v>
      </c>
      <c r="G179" t="s">
        <v>246</v>
      </c>
      <c r="H179">
        <f ca="1">IF(78.85&lt;&gt;78.85,0,0)</f>
        <v>0</v>
      </c>
      <c r="I179" t="s">
        <v>14</v>
      </c>
      <c r="J179" t="s">
        <v>14</v>
      </c>
    </row>
    <row r="180" spans="1:10">
      <c r="A180" t="s">
        <v>273</v>
      </c>
      <c r="B180" t="s">
        <v>245</v>
      </c>
      <c r="C180" t="s">
        <v>274</v>
      </c>
      <c r="D180" s="1">
        <v>17.97</v>
      </c>
      <c r="E180" s="2">
        <v>5.7</v>
      </c>
      <c r="F180" s="2">
        <v>102.43</v>
      </c>
      <c r="G180" t="s">
        <v>246</v>
      </c>
      <c r="H180">
        <f ca="1">IF(102.43&lt;&gt;102.43,0,0)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245</v>
      </c>
      <c r="C181" t="s">
        <v>276</v>
      </c>
      <c r="D181" s="1">
        <v>17.89</v>
      </c>
      <c r="E181" s="2">
        <v>4.3</v>
      </c>
      <c r="F181" s="2">
        <v>76.93</v>
      </c>
      <c r="G181" t="s">
        <v>246</v>
      </c>
      <c r="H181">
        <f ca="1">IF(76.93&lt;&gt;76.93,0,0)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245</v>
      </c>
      <c r="C182" t="s">
        <v>278</v>
      </c>
      <c r="D182" s="1">
        <v>17.99</v>
      </c>
      <c r="E182" s="2">
        <v>4.9</v>
      </c>
      <c r="F182" s="2">
        <v>88.15</v>
      </c>
      <c r="G182" t="s">
        <v>246</v>
      </c>
      <c r="H182">
        <f ca="1">IF(88.15&lt;&gt;88.15,0,0)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280</v>
      </c>
      <c r="D183" s="1">
        <v>17.7</v>
      </c>
      <c r="E183" s="2">
        <v>5.7</v>
      </c>
      <c r="F183" s="2">
        <v>100.89</v>
      </c>
      <c r="G183" t="s">
        <v>246</v>
      </c>
      <c r="H183">
        <f ca="1">IF(100.89&lt;&gt;100.89,0,0)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245</v>
      </c>
      <c r="C184" t="s">
        <v>282</v>
      </c>
      <c r="D184" s="1">
        <v>17.78</v>
      </c>
      <c r="E184" s="2">
        <v>4.9</v>
      </c>
      <c r="F184" s="2">
        <v>87.12</v>
      </c>
      <c r="G184" t="s">
        <v>246</v>
      </c>
      <c r="H184">
        <f ca="1">IF(87.12&lt;&gt;87.12,0,0)</f>
        <v>0</v>
      </c>
      <c r="I184" t="s">
        <v>14</v>
      </c>
      <c r="J184" t="s">
        <v>14</v>
      </c>
    </row>
    <row r="185" spans="1:10">
      <c r="A185" t="s">
        <v>283</v>
      </c>
      <c r="B185" t="s">
        <v>245</v>
      </c>
      <c r="C185" t="s">
        <v>284</v>
      </c>
      <c r="D185" s="1">
        <v>18</v>
      </c>
      <c r="E185" s="2">
        <v>4.7</v>
      </c>
      <c r="F185" s="2">
        <v>84.6</v>
      </c>
      <c r="G185" t="s">
        <v>246</v>
      </c>
      <c r="H185">
        <f ca="1">IF(84.6&lt;&gt;84.6,0,0)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245</v>
      </c>
      <c r="C186" t="s">
        <v>286</v>
      </c>
      <c r="D186" s="1">
        <v>18.61</v>
      </c>
      <c r="E186" s="2">
        <v>3.95</v>
      </c>
      <c r="F186" s="2">
        <v>73.51</v>
      </c>
      <c r="G186" t="s">
        <v>246</v>
      </c>
      <c r="H186">
        <f ca="1">IF(73.51&lt;&gt;73.51,0,0)</f>
        <v>0</v>
      </c>
      <c r="I186" t="s">
        <v>14</v>
      </c>
      <c r="J186" t="s">
        <v>14</v>
      </c>
    </row>
    <row r="187" spans="1:10">
      <c r="A187" t="s">
        <v>287</v>
      </c>
      <c r="B187" t="s">
        <v>288</v>
      </c>
      <c r="C187" t="s">
        <v>289</v>
      </c>
      <c r="D187" s="1">
        <v>18.23</v>
      </c>
      <c r="E187" s="2">
        <v>4.3</v>
      </c>
      <c r="F187" s="2">
        <v>78.39</v>
      </c>
      <c r="G187" t="s">
        <v>290</v>
      </c>
      <c r="H187">
        <f ca="1">IF(78.39&lt;&gt;78.39,0,0)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288</v>
      </c>
      <c r="C188" t="s">
        <v>270</v>
      </c>
      <c r="D188" s="1">
        <v>18.23</v>
      </c>
      <c r="E188" s="2">
        <v>3.85</v>
      </c>
      <c r="F188" s="2">
        <v>70.19</v>
      </c>
      <c r="G188" t="s">
        <v>290</v>
      </c>
      <c r="H188">
        <f ca="1">IF(70.19&lt;&gt;70.19,0,0)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288</v>
      </c>
      <c r="C189" t="s">
        <v>293</v>
      </c>
      <c r="D189" s="1">
        <v>18.22</v>
      </c>
      <c r="E189" s="2">
        <v>3.1</v>
      </c>
      <c r="F189" s="2">
        <v>56.48</v>
      </c>
      <c r="G189" t="s">
        <v>290</v>
      </c>
      <c r="H189">
        <f ca="1">IF(56.48&lt;&gt;56.48,0,0)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288</v>
      </c>
      <c r="C190" t="s">
        <v>295</v>
      </c>
      <c r="D190" s="1">
        <v>18.24</v>
      </c>
      <c r="E190" s="2">
        <v>4.15</v>
      </c>
      <c r="F190" s="2">
        <v>75.7</v>
      </c>
      <c r="G190" t="s">
        <v>290</v>
      </c>
      <c r="H190">
        <f ca="1">IF(75.7&lt;&gt;75.7,0,0)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288</v>
      </c>
      <c r="C191" t="s">
        <v>249</v>
      </c>
      <c r="D191" s="1">
        <v>18.2</v>
      </c>
      <c r="E191" s="2">
        <v>4.3</v>
      </c>
      <c r="F191" s="2">
        <v>78.26</v>
      </c>
      <c r="G191" t="s">
        <v>290</v>
      </c>
      <c r="H191">
        <f ca="1">IF(78.26&lt;&gt;78.26,0,0)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288</v>
      </c>
      <c r="C192" t="s">
        <v>298</v>
      </c>
      <c r="D192" s="1">
        <v>18.17</v>
      </c>
      <c r="E192" s="2">
        <v>3.85</v>
      </c>
      <c r="F192" s="2">
        <v>69.95</v>
      </c>
      <c r="G192" t="s">
        <v>290</v>
      </c>
      <c r="H192">
        <f ca="1">IF(69.95&lt;&gt;69.95,0,0)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288</v>
      </c>
      <c r="C193" t="s">
        <v>261</v>
      </c>
      <c r="D193" s="1">
        <v>18.19</v>
      </c>
      <c r="E193" s="2">
        <v>3.1</v>
      </c>
      <c r="F193" s="2">
        <v>56.39</v>
      </c>
      <c r="G193" t="s">
        <v>290</v>
      </c>
      <c r="H193">
        <f ca="1">IF(56.39&lt;&gt;56.39,0,0)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288</v>
      </c>
      <c r="C194" t="s">
        <v>253</v>
      </c>
      <c r="D194" s="1">
        <v>18.24</v>
      </c>
      <c r="E194" s="2">
        <v>4.15</v>
      </c>
      <c r="F194" s="2">
        <v>75.7</v>
      </c>
      <c r="G194" t="s">
        <v>290</v>
      </c>
      <c r="H194">
        <f ca="1">IF(75.7&lt;&gt;75.7,0,0)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288</v>
      </c>
      <c r="C195" t="s">
        <v>270</v>
      </c>
      <c r="D195" s="1">
        <v>18.18</v>
      </c>
      <c r="E195" s="2">
        <v>3.85</v>
      </c>
      <c r="F195" s="2">
        <v>69.99</v>
      </c>
      <c r="G195" t="s">
        <v>290</v>
      </c>
      <c r="H195">
        <f ca="1">IF(69.99&lt;&gt;69.99,0,0)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288</v>
      </c>
      <c r="C196" t="s">
        <v>259</v>
      </c>
      <c r="D196" s="1">
        <v>18.18</v>
      </c>
      <c r="E196" s="2">
        <v>4.15</v>
      </c>
      <c r="F196" s="2">
        <v>75.45</v>
      </c>
      <c r="G196" t="s">
        <v>290</v>
      </c>
      <c r="H196">
        <f ca="1">IF(75.45&lt;&gt;75.45,0,0)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288</v>
      </c>
      <c r="C197" t="s">
        <v>261</v>
      </c>
      <c r="D197" s="1">
        <v>18.19</v>
      </c>
      <c r="E197" s="2">
        <v>3.1</v>
      </c>
      <c r="F197" s="2">
        <v>56.39</v>
      </c>
      <c r="G197" t="s">
        <v>290</v>
      </c>
      <c r="H197">
        <f ca="1">IF(56.39&lt;&gt;56.39,0,0)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288</v>
      </c>
      <c r="C198" t="s">
        <v>305</v>
      </c>
      <c r="D198" s="1">
        <v>18.17</v>
      </c>
      <c r="E198" s="2">
        <v>4.9</v>
      </c>
      <c r="F198" s="2">
        <v>89.03</v>
      </c>
      <c r="G198" t="s">
        <v>290</v>
      </c>
      <c r="H198">
        <f ca="1">IF(89.03&lt;&gt;89.03,0,0)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288</v>
      </c>
      <c r="C199" t="s">
        <v>251</v>
      </c>
      <c r="D199" s="1">
        <v>18.3</v>
      </c>
      <c r="E199" s="2">
        <v>3.85</v>
      </c>
      <c r="F199" s="2">
        <v>70.46</v>
      </c>
      <c r="G199" t="s">
        <v>290</v>
      </c>
      <c r="H199">
        <f ca="1">IF(70.46&lt;&gt;70.46,0,0)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288</v>
      </c>
      <c r="C200" t="s">
        <v>253</v>
      </c>
      <c r="D200" s="1">
        <v>18.21</v>
      </c>
      <c r="E200" s="2">
        <v>4.15</v>
      </c>
      <c r="F200" s="2">
        <v>75.57</v>
      </c>
      <c r="G200" t="s">
        <v>290</v>
      </c>
      <c r="H200">
        <f ca="1">IF(75.57&lt;&gt;75.57,0,0)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288</v>
      </c>
      <c r="C201" t="s">
        <v>309</v>
      </c>
      <c r="D201" s="1">
        <v>18.23</v>
      </c>
      <c r="E201" s="2">
        <v>4.15</v>
      </c>
      <c r="F201" s="2">
        <v>75.65</v>
      </c>
      <c r="G201" t="s">
        <v>290</v>
      </c>
      <c r="H201">
        <f ca="1">IF(75.65&lt;&gt;75.65,0,0)</f>
        <v>0</v>
      </c>
      <c r="I201" t="s">
        <v>14</v>
      </c>
      <c r="J201" t="s">
        <v>14</v>
      </c>
    </row>
    <row r="202" spans="1:10">
      <c r="A202" t="s">
        <v>310</v>
      </c>
      <c r="B202" t="s">
        <v>288</v>
      </c>
      <c r="C202" t="s">
        <v>311</v>
      </c>
      <c r="D202" s="1">
        <v>18.3</v>
      </c>
      <c r="E202" s="2">
        <v>4.15</v>
      </c>
      <c r="F202" s="2">
        <v>75.95</v>
      </c>
      <c r="G202" t="s">
        <v>290</v>
      </c>
      <c r="H202">
        <f ca="1">IF(75.95&lt;&gt;75.95,0,0)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288</v>
      </c>
      <c r="C203" t="s">
        <v>251</v>
      </c>
      <c r="D203" s="1">
        <v>18.3</v>
      </c>
      <c r="E203" s="2">
        <v>3.85</v>
      </c>
      <c r="F203" s="2">
        <v>70.46</v>
      </c>
      <c r="G203" t="s">
        <v>290</v>
      </c>
      <c r="H203">
        <f ca="1">IF(70.46&lt;&gt;70.46,0,0)</f>
        <v>0</v>
      </c>
      <c r="I203" t="s">
        <v>14</v>
      </c>
      <c r="J203" t="s">
        <v>14</v>
      </c>
    </row>
    <row r="204" spans="1:10">
      <c r="A204" t="s">
        <v>313</v>
      </c>
      <c r="B204" t="s">
        <v>288</v>
      </c>
      <c r="C204" t="s">
        <v>309</v>
      </c>
      <c r="D204" s="1">
        <v>18.16</v>
      </c>
      <c r="E204" s="2">
        <v>4.15</v>
      </c>
      <c r="F204" s="2">
        <v>75.36</v>
      </c>
      <c r="G204" t="s">
        <v>290</v>
      </c>
      <c r="H204">
        <f ca="1">IF(75.36&lt;&gt;75.36,0,0)</f>
        <v>0</v>
      </c>
      <c r="I204" t="s">
        <v>14</v>
      </c>
      <c r="J204" t="s">
        <v>14</v>
      </c>
    </row>
    <row r="205" spans="1:10">
      <c r="A205" t="s">
        <v>314</v>
      </c>
      <c r="B205" t="s">
        <v>288</v>
      </c>
      <c r="C205" t="s">
        <v>315</v>
      </c>
      <c r="D205" s="1">
        <v>18.11</v>
      </c>
      <c r="E205" s="2">
        <v>4.7</v>
      </c>
      <c r="F205" s="2">
        <v>85.12</v>
      </c>
      <c r="G205" t="s">
        <v>290</v>
      </c>
      <c r="H205">
        <f ca="1">IF(85.12&lt;&gt;85.12,0,0)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288</v>
      </c>
      <c r="C206" t="s">
        <v>253</v>
      </c>
      <c r="D206" s="1">
        <v>18.19</v>
      </c>
      <c r="E206" s="2">
        <v>4.15</v>
      </c>
      <c r="F206" s="2">
        <v>75.49</v>
      </c>
      <c r="G206" t="s">
        <v>290</v>
      </c>
      <c r="H206">
        <f ca="1">IF(75.49&lt;&gt;75.49,0,0)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288</v>
      </c>
      <c r="C207" t="s">
        <v>261</v>
      </c>
      <c r="D207" s="1">
        <v>18.2</v>
      </c>
      <c r="E207" s="2">
        <v>3.1</v>
      </c>
      <c r="F207" s="2">
        <v>56.42</v>
      </c>
      <c r="G207" t="s">
        <v>290</v>
      </c>
      <c r="H207">
        <f ca="1">IF(56.42&lt;&gt;56.42,0,0)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288</v>
      </c>
      <c r="C208" t="s">
        <v>311</v>
      </c>
      <c r="D208" s="1">
        <v>18.25</v>
      </c>
      <c r="E208" s="2">
        <v>4.15</v>
      </c>
      <c r="F208" s="2">
        <v>75.74</v>
      </c>
      <c r="G208" t="s">
        <v>290</v>
      </c>
      <c r="H208">
        <f ca="1">IF(75.74&lt;&gt;75.74,0,0)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288</v>
      </c>
      <c r="C209" t="s">
        <v>320</v>
      </c>
      <c r="D209" s="1">
        <v>18.25</v>
      </c>
      <c r="E209" s="2">
        <v>4.15</v>
      </c>
      <c r="F209" s="2">
        <v>75.74</v>
      </c>
      <c r="G209" t="s">
        <v>290</v>
      </c>
      <c r="H209">
        <f ca="1">IF(75.74&lt;&gt;75.74,0,0)</f>
        <v>0</v>
      </c>
      <c r="I209" t="s">
        <v>14</v>
      </c>
      <c r="J209" t="s">
        <v>14</v>
      </c>
    </row>
    <row r="210" spans="1:10">
      <c r="A210" t="s">
        <v>321</v>
      </c>
      <c r="B210" t="s">
        <v>288</v>
      </c>
      <c r="C210" t="s">
        <v>293</v>
      </c>
      <c r="D210" s="1">
        <v>18.22</v>
      </c>
      <c r="E210" s="2">
        <v>3.1</v>
      </c>
      <c r="F210" s="2">
        <v>56.48</v>
      </c>
      <c r="G210" t="s">
        <v>290</v>
      </c>
      <c r="H210">
        <f ca="1">IF(56.48&lt;&gt;56.48,0,0)</f>
        <v>0</v>
      </c>
      <c r="I210" t="s">
        <v>14</v>
      </c>
      <c r="J210" t="s">
        <v>14</v>
      </c>
    </row>
    <row r="211" spans="1:10">
      <c r="A211" t="s">
        <v>322</v>
      </c>
      <c r="B211" t="s">
        <v>288</v>
      </c>
      <c r="C211" t="s">
        <v>261</v>
      </c>
      <c r="D211" s="1">
        <v>18.23</v>
      </c>
      <c r="E211" s="2">
        <v>3.1</v>
      </c>
      <c r="F211" s="2">
        <v>56.51</v>
      </c>
      <c r="G211" t="s">
        <v>290</v>
      </c>
      <c r="H211">
        <f ca="1">IF(56.51&lt;&gt;56.51,0,0)</f>
        <v>0</v>
      </c>
      <c r="I211" t="s">
        <v>14</v>
      </c>
      <c r="J211" t="s">
        <v>14</v>
      </c>
    </row>
    <row r="212" spans="1:10">
      <c r="A212" t="s">
        <v>323</v>
      </c>
      <c r="B212" t="s">
        <v>288</v>
      </c>
      <c r="C212" t="s">
        <v>324</v>
      </c>
      <c r="D212" s="1">
        <v>18.23</v>
      </c>
      <c r="E212" s="2">
        <v>3.45</v>
      </c>
      <c r="F212" s="2">
        <v>62.89</v>
      </c>
      <c r="G212" t="s">
        <v>290</v>
      </c>
      <c r="H212">
        <f ca="1">IF(62.89&lt;&gt;62.89,0,0)</f>
        <v>0</v>
      </c>
      <c r="I212" t="s">
        <v>14</v>
      </c>
      <c r="J212" t="s">
        <v>14</v>
      </c>
    </row>
    <row r="213" spans="1:10">
      <c r="A213" t="s">
        <v>325</v>
      </c>
      <c r="B213" t="s">
        <v>288</v>
      </c>
      <c r="C213" t="s">
        <v>326</v>
      </c>
      <c r="D213" s="1">
        <v>18.24</v>
      </c>
      <c r="E213" s="2">
        <v>3</v>
      </c>
      <c r="F213" s="2">
        <v>54.72</v>
      </c>
      <c r="G213" t="s">
        <v>290</v>
      </c>
      <c r="H213">
        <f ca="1">IF(54.72&lt;&gt;54.72,0,0)</f>
        <v>0</v>
      </c>
      <c r="I213" t="s">
        <v>14</v>
      </c>
      <c r="J213" t="s">
        <v>14</v>
      </c>
    </row>
    <row r="214" spans="1:10">
      <c r="A214" t="s">
        <v>327</v>
      </c>
      <c r="B214" t="s">
        <v>288</v>
      </c>
      <c r="C214" t="s">
        <v>253</v>
      </c>
      <c r="D214" s="1">
        <v>18.24</v>
      </c>
      <c r="E214" s="2">
        <v>4.15</v>
      </c>
      <c r="F214" s="2">
        <v>75.7</v>
      </c>
      <c r="G214" t="s">
        <v>290</v>
      </c>
      <c r="H214">
        <f ca="1">IF(75.7&lt;&gt;75.7,0,0)</f>
        <v>0</v>
      </c>
      <c r="I214" t="s">
        <v>14</v>
      </c>
      <c r="J214" t="s">
        <v>14</v>
      </c>
    </row>
    <row r="215" spans="1:10">
      <c r="A215" t="s">
        <v>328</v>
      </c>
      <c r="B215" t="s">
        <v>329</v>
      </c>
      <c r="C215" t="s">
        <v>330</v>
      </c>
      <c r="D215" s="1">
        <v>18.72</v>
      </c>
      <c r="E215" s="2">
        <v>5.7</v>
      </c>
      <c r="F215" s="2">
        <v>106.7</v>
      </c>
      <c r="G215" t="s">
        <v>331</v>
      </c>
      <c r="H215">
        <f ca="1">IF(106.7&lt;&gt;106.7,0,0)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329</v>
      </c>
      <c r="C216" t="s">
        <v>40</v>
      </c>
      <c r="D216" s="1">
        <v>20.22</v>
      </c>
      <c r="E216" s="2">
        <v>5.45</v>
      </c>
      <c r="F216" s="2">
        <v>110.2</v>
      </c>
      <c r="G216" t="s">
        <v>331</v>
      </c>
      <c r="H216">
        <f ca="1">IF(110.2&lt;&gt;110.2,0,0)</f>
        <v>0</v>
      </c>
      <c r="I216" t="s">
        <v>14</v>
      </c>
      <c r="J216" t="s">
        <v>14</v>
      </c>
    </row>
    <row r="217" spans="1:10">
      <c r="A217" t="s">
        <v>333</v>
      </c>
      <c r="B217" t="s">
        <v>329</v>
      </c>
      <c r="C217" t="s">
        <v>34</v>
      </c>
      <c r="D217" s="1">
        <v>20.22</v>
      </c>
      <c r="E217" s="2">
        <v>5.45</v>
      </c>
      <c r="F217" s="2">
        <v>110.2</v>
      </c>
      <c r="G217" t="s">
        <v>331</v>
      </c>
      <c r="H217">
        <f ca="1">IF(110.2&lt;&gt;110.2,0,0)</f>
        <v>0</v>
      </c>
      <c r="I217" t="s">
        <v>14</v>
      </c>
      <c r="J217" t="s">
        <v>14</v>
      </c>
    </row>
    <row r="218" spans="1:10">
      <c r="A218" t="s">
        <v>334</v>
      </c>
      <c r="B218" t="s">
        <v>329</v>
      </c>
      <c r="C218" t="s">
        <v>330</v>
      </c>
      <c r="D218" s="1">
        <v>20.2</v>
      </c>
      <c r="E218" s="2">
        <v>5.7</v>
      </c>
      <c r="F218" s="2">
        <v>115.14</v>
      </c>
      <c r="G218" t="s">
        <v>331</v>
      </c>
      <c r="H218">
        <f ca="1">IF(115.14&lt;&gt;115.14,0,0)</f>
        <v>0</v>
      </c>
      <c r="I218" t="s">
        <v>14</v>
      </c>
      <c r="J218" t="s">
        <v>14</v>
      </c>
    </row>
    <row r="219" spans="1:10">
      <c r="A219" t="s">
        <v>335</v>
      </c>
      <c r="B219" t="s">
        <v>336</v>
      </c>
      <c r="C219" t="s">
        <v>12</v>
      </c>
      <c r="D219" s="1">
        <v>19.67</v>
      </c>
      <c r="E219" s="2">
        <v>3.45</v>
      </c>
      <c r="F219" s="2">
        <v>67.86</v>
      </c>
      <c r="G219" t="s">
        <v>337</v>
      </c>
      <c r="H219">
        <f ca="1">IF(67.86&lt;&gt;67.86,0,0)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336</v>
      </c>
      <c r="C220" t="s">
        <v>339</v>
      </c>
      <c r="D220" s="1">
        <v>19.61</v>
      </c>
      <c r="E220" s="2">
        <v>3.45</v>
      </c>
      <c r="F220" s="2">
        <v>67.65</v>
      </c>
      <c r="G220" t="s">
        <v>337</v>
      </c>
      <c r="H220">
        <f ca="1">IF(67.65&lt;&gt;67.65,0,0)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336</v>
      </c>
      <c r="C221" t="s">
        <v>23</v>
      </c>
      <c r="D221" s="1">
        <v>19.64</v>
      </c>
      <c r="E221" s="2">
        <v>3.95</v>
      </c>
      <c r="F221" s="2">
        <v>77.58</v>
      </c>
      <c r="G221" t="s">
        <v>337</v>
      </c>
      <c r="H221">
        <f ca="1">IF(77.58&lt;&gt;77.58,0,0)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336</v>
      </c>
      <c r="C222" t="s">
        <v>23</v>
      </c>
      <c r="D222" s="1">
        <v>19.62</v>
      </c>
      <c r="E222" s="2">
        <v>3.95</v>
      </c>
      <c r="F222" s="2">
        <v>77.5</v>
      </c>
      <c r="G222" t="s">
        <v>337</v>
      </c>
      <c r="H222">
        <f ca="1">IF(77.5&lt;&gt;77.5,0,0)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336</v>
      </c>
      <c r="C223" t="s">
        <v>18</v>
      </c>
      <c r="D223" s="1">
        <v>19.63</v>
      </c>
      <c r="E223" s="2">
        <v>5.45</v>
      </c>
      <c r="F223" s="2">
        <v>106.98</v>
      </c>
      <c r="G223" t="s">
        <v>337</v>
      </c>
      <c r="H223">
        <f ca="1">IF(106.98&lt;&gt;106.98,0,0)</f>
        <v>0</v>
      </c>
      <c r="I223" t="s">
        <v>14</v>
      </c>
      <c r="J223" t="s">
        <v>14</v>
      </c>
    </row>
    <row r="224" spans="1:10">
      <c r="A224" t="s">
        <v>343</v>
      </c>
      <c r="B224" t="s">
        <v>336</v>
      </c>
      <c r="C224" t="s">
        <v>27</v>
      </c>
      <c r="D224" s="1">
        <v>20.01</v>
      </c>
      <c r="E224" s="2">
        <v>3.45</v>
      </c>
      <c r="F224" s="2">
        <v>69.03</v>
      </c>
      <c r="G224" t="s">
        <v>337</v>
      </c>
      <c r="H224">
        <f ca="1">IF(69.03&lt;&gt;69.03,0,0)</f>
        <v>0</v>
      </c>
      <c r="I224" t="s">
        <v>14</v>
      </c>
      <c r="J224" t="s">
        <v>14</v>
      </c>
    </row>
    <row r="225" spans="1:10">
      <c r="A225" t="s">
        <v>344</v>
      </c>
      <c r="B225" t="s">
        <v>336</v>
      </c>
      <c r="C225" t="s">
        <v>345</v>
      </c>
      <c r="D225" s="1">
        <v>19.95</v>
      </c>
      <c r="E225" s="2">
        <v>5.45</v>
      </c>
      <c r="F225" s="2">
        <v>108.73</v>
      </c>
      <c r="G225" t="s">
        <v>337</v>
      </c>
      <c r="H225">
        <f ca="1">IF(108.73&lt;&gt;108.73,0,0)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336</v>
      </c>
      <c r="C226" t="s">
        <v>330</v>
      </c>
      <c r="D226" s="1">
        <v>18.37</v>
      </c>
      <c r="E226" s="2">
        <v>5.7</v>
      </c>
      <c r="F226" s="2">
        <v>104.71</v>
      </c>
      <c r="G226" t="s">
        <v>337</v>
      </c>
      <c r="H226">
        <f ca="1">IF(104.71&lt;&gt;104.71,0,0)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336</v>
      </c>
      <c r="C227" t="s">
        <v>32</v>
      </c>
      <c r="D227" s="1">
        <v>19.06</v>
      </c>
      <c r="E227" s="2">
        <v>3.5</v>
      </c>
      <c r="F227" s="2">
        <v>66.71</v>
      </c>
      <c r="G227" t="s">
        <v>337</v>
      </c>
      <c r="H227">
        <f ca="1">IF(66.71&lt;&gt;66.71,0,0)</f>
        <v>0</v>
      </c>
      <c r="I227" t="s">
        <v>14</v>
      </c>
      <c r="J227" t="s">
        <v>14</v>
      </c>
    </row>
    <row r="228" spans="1:10">
      <c r="A228" t="s">
        <v>348</v>
      </c>
      <c r="B228" t="s">
        <v>336</v>
      </c>
      <c r="C228" t="s">
        <v>330</v>
      </c>
      <c r="D228" s="1">
        <v>19.32</v>
      </c>
      <c r="E228" s="2">
        <v>5.7</v>
      </c>
      <c r="F228" s="2">
        <v>110.12</v>
      </c>
      <c r="G228" t="s">
        <v>337</v>
      </c>
      <c r="H228">
        <f ca="1">IF(110.12&lt;&gt;110.12,0,0)</f>
        <v>0</v>
      </c>
      <c r="I228" t="s">
        <v>14</v>
      </c>
      <c r="J228" t="s">
        <v>14</v>
      </c>
    </row>
    <row r="229" spans="1:10">
      <c r="A229" t="s">
        <v>349</v>
      </c>
      <c r="B229" t="s">
        <v>336</v>
      </c>
      <c r="C229" t="s">
        <v>350</v>
      </c>
      <c r="D229" s="1">
        <v>19.12</v>
      </c>
      <c r="E229" s="2">
        <v>7.3</v>
      </c>
      <c r="F229" s="2">
        <v>139.58</v>
      </c>
      <c r="G229" t="s">
        <v>337</v>
      </c>
      <c r="H229">
        <f ca="1">IF(139.58&lt;&gt;139.58,0,0)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336</v>
      </c>
      <c r="C230" t="s">
        <v>34</v>
      </c>
      <c r="D230" s="1">
        <v>19.09</v>
      </c>
      <c r="E230" s="2">
        <v>5.45</v>
      </c>
      <c r="F230" s="2">
        <v>104.04</v>
      </c>
      <c r="G230" t="s">
        <v>337</v>
      </c>
      <c r="H230">
        <f ca="1">IF(104.04&lt;&gt;104.04,0,0)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336</v>
      </c>
      <c r="C231" t="s">
        <v>353</v>
      </c>
      <c r="D231" s="1">
        <v>19.25</v>
      </c>
      <c r="E231" s="2">
        <v>3.95</v>
      </c>
      <c r="F231" s="2">
        <v>76.04</v>
      </c>
      <c r="G231" t="s">
        <v>337</v>
      </c>
      <c r="H231">
        <f ca="1">IF(76.04&lt;&gt;76.04,0,0)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336</v>
      </c>
      <c r="C232" t="s">
        <v>350</v>
      </c>
      <c r="D232" s="1">
        <v>18.93</v>
      </c>
      <c r="E232" s="2">
        <v>7.3</v>
      </c>
      <c r="F232" s="2">
        <v>138.19</v>
      </c>
      <c r="G232" t="s">
        <v>337</v>
      </c>
      <c r="H232">
        <f ca="1">IF(138.19&lt;&gt;138.19,0,0)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336</v>
      </c>
      <c r="C233" t="s">
        <v>286</v>
      </c>
      <c r="D233" s="1">
        <v>20.6</v>
      </c>
      <c r="E233" s="2">
        <v>3.95</v>
      </c>
      <c r="F233" s="2">
        <v>81.37</v>
      </c>
      <c r="G233" t="s">
        <v>337</v>
      </c>
      <c r="H233">
        <f ca="1">IF(81.37&lt;&gt;81.37,0,0)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336</v>
      </c>
      <c r="C234" t="s">
        <v>357</v>
      </c>
      <c r="D234" s="1">
        <v>19.98</v>
      </c>
      <c r="E234" s="2">
        <v>3.95</v>
      </c>
      <c r="F234" s="2">
        <v>78.92</v>
      </c>
      <c r="G234" t="s">
        <v>337</v>
      </c>
      <c r="H234">
        <f ca="1">IF(78.92&lt;&gt;78.92,0,0)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336</v>
      </c>
      <c r="C235" t="s">
        <v>359</v>
      </c>
      <c r="D235" s="1">
        <v>20.05</v>
      </c>
      <c r="E235" s="2">
        <v>5.45</v>
      </c>
      <c r="F235" s="2">
        <v>109.27</v>
      </c>
      <c r="G235" t="s">
        <v>337</v>
      </c>
      <c r="H235">
        <f ca="1">IF(109.27&lt;&gt;109.27,0,0)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336</v>
      </c>
      <c r="C236" t="s">
        <v>361</v>
      </c>
      <c r="D236" s="1">
        <v>19.97</v>
      </c>
      <c r="E236" s="2">
        <v>6.15</v>
      </c>
      <c r="F236" s="2">
        <v>122.82</v>
      </c>
      <c r="G236" t="s">
        <v>337</v>
      </c>
      <c r="H236">
        <f ca="1">IF(122.82&lt;&gt;122.82,0,0)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336</v>
      </c>
      <c r="C237" t="s">
        <v>359</v>
      </c>
      <c r="D237" s="1">
        <v>20</v>
      </c>
      <c r="E237" s="2">
        <v>5.45</v>
      </c>
      <c r="F237" s="2">
        <v>109</v>
      </c>
      <c r="G237" t="s">
        <v>337</v>
      </c>
      <c r="H237">
        <f ca="1">IF(109&lt;&gt;109,0,0)</f>
        <v>0</v>
      </c>
      <c r="I237" t="s">
        <v>14</v>
      </c>
      <c r="J237" t="s">
        <v>14</v>
      </c>
    </row>
    <row r="238" spans="1:10">
      <c r="A238" t="s">
        <v>363</v>
      </c>
      <c r="B238" t="s">
        <v>336</v>
      </c>
      <c r="C238" t="s">
        <v>364</v>
      </c>
      <c r="D238" s="1">
        <v>19.98</v>
      </c>
      <c r="E238" s="2">
        <v>5.95</v>
      </c>
      <c r="F238" s="2">
        <v>118.88</v>
      </c>
      <c r="G238" t="s">
        <v>337</v>
      </c>
      <c r="H238">
        <f ca="1">IF(118.88&lt;&gt;118.88,0,0)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336</v>
      </c>
      <c r="C239" t="s">
        <v>359</v>
      </c>
      <c r="D239" s="1">
        <v>20.05</v>
      </c>
      <c r="E239" s="2">
        <v>5.45</v>
      </c>
      <c r="F239" s="2">
        <v>109.27</v>
      </c>
      <c r="G239" t="s">
        <v>337</v>
      </c>
      <c r="H239">
        <f ca="1">IF(109.27&lt;&gt;109.27,0,0)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336</v>
      </c>
      <c r="C240" t="s">
        <v>367</v>
      </c>
      <c r="D240" s="1">
        <v>20.03</v>
      </c>
      <c r="E240" s="2">
        <v>3.95</v>
      </c>
      <c r="F240" s="2">
        <v>79.12</v>
      </c>
      <c r="G240" t="s">
        <v>337</v>
      </c>
      <c r="H240">
        <f ca="1">IF(79.12&lt;&gt;79.12,0,0)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336</v>
      </c>
      <c r="C241" t="s">
        <v>359</v>
      </c>
      <c r="D241" s="1">
        <v>20.01</v>
      </c>
      <c r="E241" s="2">
        <v>5.45</v>
      </c>
      <c r="F241" s="2">
        <v>109.05</v>
      </c>
      <c r="G241" t="s">
        <v>337</v>
      </c>
      <c r="H241">
        <f ca="1">IF(109.05&lt;&gt;109.05,0,0)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336</v>
      </c>
      <c r="C242" t="s">
        <v>370</v>
      </c>
      <c r="D242" s="1">
        <v>19.89</v>
      </c>
      <c r="E242" s="2">
        <v>7.3</v>
      </c>
      <c r="F242" s="2">
        <v>145.2</v>
      </c>
      <c r="G242" t="s">
        <v>337</v>
      </c>
      <c r="H242">
        <f ca="1">IF(145.2&lt;&gt;145.2,0,0)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372</v>
      </c>
      <c r="C243" t="s">
        <v>18</v>
      </c>
      <c r="D243" s="1">
        <v>20.14</v>
      </c>
      <c r="E243" s="2">
        <v>5.45</v>
      </c>
      <c r="F243" s="2">
        <v>109.76</v>
      </c>
      <c r="G243" t="s">
        <v>373</v>
      </c>
      <c r="H243">
        <f ca="1">IF(109.76&lt;&gt;109.76,0,0)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372</v>
      </c>
      <c r="C244" t="s">
        <v>375</v>
      </c>
      <c r="D244" s="1">
        <v>20</v>
      </c>
      <c r="E244" s="2">
        <v>7.3</v>
      </c>
      <c r="F244" s="2">
        <v>146</v>
      </c>
      <c r="G244" t="s">
        <v>373</v>
      </c>
      <c r="H244">
        <f ca="1">IF(146&lt;&gt;146,0,0)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372</v>
      </c>
      <c r="C245" t="s">
        <v>330</v>
      </c>
      <c r="D245" s="1">
        <v>20.17</v>
      </c>
      <c r="E245" s="2">
        <v>5.7</v>
      </c>
      <c r="F245" s="2">
        <v>114.97</v>
      </c>
      <c r="G245" t="s">
        <v>373</v>
      </c>
      <c r="H245">
        <f ca="1">IF(114.97&lt;&gt;114.97,0,0)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372</v>
      </c>
      <c r="C246" t="s">
        <v>378</v>
      </c>
      <c r="D246" s="1">
        <v>1</v>
      </c>
      <c r="E246" s="2">
        <v>100</v>
      </c>
      <c r="F246" s="2">
        <v>100</v>
      </c>
      <c r="G246" t="s">
        <v>373</v>
      </c>
      <c r="H246">
        <f ca="1">IF(100&lt;&gt;100,0,0)</f>
        <v>0</v>
      </c>
      <c r="I246" t="s">
        <v>14</v>
      </c>
      <c r="J246" t="s">
        <v>14</v>
      </c>
    </row>
    <row r="247" spans="1:10">
      <c r="A247" t="s">
        <v>379</v>
      </c>
      <c r="B247" t="s">
        <v>372</v>
      </c>
      <c r="C247" t="s">
        <v>330</v>
      </c>
      <c r="D247" s="1">
        <v>20.13</v>
      </c>
      <c r="E247" s="2">
        <v>5.7</v>
      </c>
      <c r="F247" s="2">
        <v>114.74</v>
      </c>
      <c r="G247" t="s">
        <v>373</v>
      </c>
      <c r="H247">
        <f ca="1">IF(114.74&lt;&gt;114.74,0,0)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372</v>
      </c>
      <c r="C248" t="s">
        <v>330</v>
      </c>
      <c r="D248" s="1">
        <v>20.23</v>
      </c>
      <c r="E248" s="2">
        <v>5.7</v>
      </c>
      <c r="F248" s="2">
        <v>115.31</v>
      </c>
      <c r="G248" t="s">
        <v>373</v>
      </c>
      <c r="H248">
        <f ca="1">IF(115.31&lt;&gt;115.31,0,0)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372</v>
      </c>
      <c r="C249" t="s">
        <v>330</v>
      </c>
      <c r="D249" s="1">
        <v>20.21</v>
      </c>
      <c r="E249" s="2">
        <v>5.7</v>
      </c>
      <c r="F249" s="2">
        <v>115.2</v>
      </c>
      <c r="G249" t="s">
        <v>373</v>
      </c>
      <c r="H249">
        <f ca="1">IF(115.2&lt;&gt;115.2,0,0)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372</v>
      </c>
      <c r="C250" t="s">
        <v>383</v>
      </c>
      <c r="D250" s="1">
        <v>20.06</v>
      </c>
      <c r="E250" s="2">
        <v>6.85</v>
      </c>
      <c r="F250" s="2">
        <v>137.41</v>
      </c>
      <c r="G250" t="s">
        <v>373</v>
      </c>
      <c r="H250">
        <f ca="1">IF(137.41&lt;&gt;137.41,0,0)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372</v>
      </c>
      <c r="C251" t="s">
        <v>385</v>
      </c>
      <c r="D251" s="1">
        <v>20.1</v>
      </c>
      <c r="E251" s="2">
        <v>3.95</v>
      </c>
      <c r="F251" s="2">
        <v>79.4</v>
      </c>
      <c r="G251" t="s">
        <v>373</v>
      </c>
      <c r="H251">
        <f ca="1">IF(79.4&lt;&gt;79.4,0,0)</f>
        <v>0</v>
      </c>
      <c r="I251" t="s">
        <v>14</v>
      </c>
      <c r="J251" t="s">
        <v>14</v>
      </c>
    </row>
    <row r="252" spans="1:10">
      <c r="A252" t="s">
        <v>386</v>
      </c>
      <c r="B252" t="s">
        <v>372</v>
      </c>
      <c r="C252" t="s">
        <v>383</v>
      </c>
      <c r="D252" s="1">
        <v>20.09</v>
      </c>
      <c r="E252" s="2">
        <v>6.85</v>
      </c>
      <c r="F252" s="2">
        <v>137.62</v>
      </c>
      <c r="G252" t="s">
        <v>373</v>
      </c>
      <c r="H252">
        <f ca="1">IF(137.62&lt;&gt;137.62,0,0)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372</v>
      </c>
      <c r="C253" t="s">
        <v>40</v>
      </c>
      <c r="D253" s="1">
        <v>19.98</v>
      </c>
      <c r="E253" s="2">
        <v>5.45</v>
      </c>
      <c r="F253" s="2">
        <v>108.89</v>
      </c>
      <c r="G253" t="s">
        <v>373</v>
      </c>
      <c r="H253">
        <f ca="1">IF(108.89&lt;&gt;108.89,0,0)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372</v>
      </c>
      <c r="C254" t="s">
        <v>330</v>
      </c>
      <c r="D254" s="1">
        <v>20.13</v>
      </c>
      <c r="E254" s="2">
        <v>5.7</v>
      </c>
      <c r="F254" s="2">
        <v>114.74</v>
      </c>
      <c r="G254" t="s">
        <v>373</v>
      </c>
      <c r="H254">
        <f ca="1">IF(114.74&lt;&gt;114.74,0,0)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372</v>
      </c>
      <c r="C255" t="s">
        <v>390</v>
      </c>
      <c r="D255" s="1">
        <v>20.26</v>
      </c>
      <c r="E255" s="2">
        <v>4.9</v>
      </c>
      <c r="F255" s="2">
        <v>99.27</v>
      </c>
      <c r="G255" t="s">
        <v>373</v>
      </c>
      <c r="H255">
        <f ca="1">IF(99.27&lt;&gt;99.27,0,0)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372</v>
      </c>
      <c r="C256" t="s">
        <v>280</v>
      </c>
      <c r="D256" s="1">
        <v>20.3</v>
      </c>
      <c r="E256" s="2">
        <v>5.7</v>
      </c>
      <c r="F256" s="2">
        <v>115.71</v>
      </c>
      <c r="G256" t="s">
        <v>373</v>
      </c>
      <c r="H256">
        <f ca="1">IF(115.71&lt;&gt;115.71,0,0)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372</v>
      </c>
      <c r="C257" t="s">
        <v>280</v>
      </c>
      <c r="D257" s="1">
        <v>20.24</v>
      </c>
      <c r="E257" s="2">
        <v>5.7</v>
      </c>
      <c r="F257" s="2">
        <v>115.37</v>
      </c>
      <c r="G257" t="s">
        <v>373</v>
      </c>
      <c r="H257">
        <f ca="1">IF(115.37&lt;&gt;115.37,0,0)</f>
        <v>0</v>
      </c>
      <c r="I257" t="s">
        <v>14</v>
      </c>
      <c r="J257" t="s">
        <v>14</v>
      </c>
    </row>
    <row r="258" spans="1:10">
      <c r="A258" t="s">
        <v>393</v>
      </c>
      <c r="B258" t="s">
        <v>372</v>
      </c>
      <c r="C258" t="s">
        <v>394</v>
      </c>
      <c r="D258" s="1">
        <v>20.26</v>
      </c>
      <c r="E258" s="2">
        <v>4.9</v>
      </c>
      <c r="F258" s="2">
        <v>99.27</v>
      </c>
      <c r="G258" t="s">
        <v>373</v>
      </c>
      <c r="H258">
        <f ca="1">IF(99.27&lt;&gt;99.27,0,0)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372</v>
      </c>
      <c r="C259" t="s">
        <v>396</v>
      </c>
      <c r="D259" s="1">
        <v>20.29</v>
      </c>
      <c r="E259" s="2">
        <v>3.45</v>
      </c>
      <c r="F259" s="2">
        <v>70</v>
      </c>
      <c r="G259" t="s">
        <v>373</v>
      </c>
      <c r="H259">
        <f ca="1">IF(70&lt;&gt;70,0,0)</f>
        <v>0</v>
      </c>
      <c r="I259" t="s">
        <v>14</v>
      </c>
      <c r="J259" t="s">
        <v>14</v>
      </c>
    </row>
    <row r="260" spans="1:10">
      <c r="A260" t="s">
        <v>397</v>
      </c>
      <c r="B260" t="s">
        <v>372</v>
      </c>
      <c r="C260" t="s">
        <v>398</v>
      </c>
      <c r="D260" s="1">
        <v>20.3</v>
      </c>
      <c r="E260" s="2">
        <v>5.75</v>
      </c>
      <c r="F260" s="2">
        <v>116.73</v>
      </c>
      <c r="G260" t="s">
        <v>373</v>
      </c>
      <c r="H260">
        <f ca="1">IF(116.73&lt;&gt;116.72,0.010000000000005116,0)</f>
        <v>0</v>
      </c>
      <c r="I260" t="s">
        <v>14</v>
      </c>
      <c r="J260" t="s">
        <v>14</v>
      </c>
    </row>
    <row r="261" spans="1:10">
      <c r="A261" t="s">
        <v>399</v>
      </c>
      <c r="B261" t="s">
        <v>372</v>
      </c>
      <c r="C261" t="s">
        <v>398</v>
      </c>
      <c r="D261" s="1">
        <v>12.11</v>
      </c>
      <c r="E261" s="2">
        <v>5.75</v>
      </c>
      <c r="F261" s="2">
        <v>69.63</v>
      </c>
      <c r="G261" t="s">
        <v>373</v>
      </c>
      <c r="H261">
        <f ca="1">IF(69.63&lt;&gt;69.63,0,0)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372</v>
      </c>
      <c r="C262" t="s">
        <v>280</v>
      </c>
      <c r="D262" s="1">
        <v>17.06</v>
      </c>
      <c r="E262" s="2">
        <v>5.7</v>
      </c>
      <c r="F262" s="2">
        <v>97.24</v>
      </c>
      <c r="G262" t="s">
        <v>373</v>
      </c>
      <c r="H262">
        <f ca="1">IF(97.24&lt;&gt;97.24,0,0)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372</v>
      </c>
      <c r="C263" t="s">
        <v>402</v>
      </c>
      <c r="D263" s="1">
        <v>17.04</v>
      </c>
      <c r="E263" s="2">
        <v>5.2</v>
      </c>
      <c r="F263" s="2">
        <v>88.61</v>
      </c>
      <c r="G263" t="s">
        <v>373</v>
      </c>
      <c r="H263">
        <f ca="1">IF(88.61&lt;&gt;88.61,0,0)</f>
        <v>0</v>
      </c>
      <c r="I263" t="s">
        <v>14</v>
      </c>
      <c r="J263" t="s">
        <v>14</v>
      </c>
    </row>
    <row r="264" spans="1:10">
      <c r="A264" t="s">
        <v>403</v>
      </c>
      <c r="B264" t="s">
        <v>372</v>
      </c>
      <c r="C264" t="s">
        <v>284</v>
      </c>
      <c r="D264" s="1">
        <v>17.73</v>
      </c>
      <c r="E264" s="2">
        <v>4.7</v>
      </c>
      <c r="F264" s="2">
        <v>83.33</v>
      </c>
      <c r="G264" t="s">
        <v>373</v>
      </c>
      <c r="H264">
        <f ca="1">IF(83.33&lt;&gt;83.33,0,0)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372</v>
      </c>
      <c r="C265" t="s">
        <v>405</v>
      </c>
      <c r="D265" s="1">
        <v>20.31</v>
      </c>
      <c r="E265" s="2">
        <v>6.05</v>
      </c>
      <c r="F265" s="2">
        <v>122.88</v>
      </c>
      <c r="G265" t="s">
        <v>373</v>
      </c>
      <c r="H265">
        <f ca="1">IF(122.88&lt;&gt;122.88,0,0)</f>
        <v>0</v>
      </c>
      <c r="I265" t="s">
        <v>14</v>
      </c>
      <c r="J265" t="s">
        <v>14</v>
      </c>
    </row>
    <row r="266" spans="1:10">
      <c r="A266" t="s">
        <v>406</v>
      </c>
      <c r="B266" t="s">
        <v>407</v>
      </c>
      <c r="C266" t="s">
        <v>295</v>
      </c>
      <c r="D266" s="1">
        <v>16.33</v>
      </c>
      <c r="E266" s="2">
        <v>4.15</v>
      </c>
      <c r="F266" s="2">
        <v>67.77</v>
      </c>
      <c r="G266" t="s">
        <v>408</v>
      </c>
      <c r="H266">
        <f ca="1">IF(67.77&lt;&gt;67.77,0,0)</f>
        <v>0</v>
      </c>
      <c r="I266" t="s">
        <v>14</v>
      </c>
      <c r="J266" t="s">
        <v>14</v>
      </c>
    </row>
    <row r="267" spans="1:10">
      <c r="A267" t="s">
        <v>409</v>
      </c>
      <c r="B267" t="s">
        <v>407</v>
      </c>
      <c r="C267" t="s">
        <v>251</v>
      </c>
      <c r="D267" s="1">
        <v>16.38</v>
      </c>
      <c r="E267" s="2">
        <v>3.85</v>
      </c>
      <c r="F267" s="2">
        <v>63.06</v>
      </c>
      <c r="G267" t="s">
        <v>408</v>
      </c>
      <c r="H267">
        <f ca="1">IF(63.06&lt;&gt;63.06,0,0)</f>
        <v>0</v>
      </c>
      <c r="I267" t="s">
        <v>14</v>
      </c>
      <c r="J267" t="s">
        <v>14</v>
      </c>
    </row>
    <row r="268" spans="1:10">
      <c r="A268" t="s">
        <v>410</v>
      </c>
      <c r="B268" t="s">
        <v>407</v>
      </c>
      <c r="C268" t="s">
        <v>249</v>
      </c>
      <c r="D268" s="1">
        <v>16.39</v>
      </c>
      <c r="E268" s="2">
        <v>4.3</v>
      </c>
      <c r="F268" s="2">
        <v>70.48</v>
      </c>
      <c r="G268" t="s">
        <v>408</v>
      </c>
      <c r="H268">
        <f ca="1">IF(70.48&lt;&gt;70.48,0,0)</f>
        <v>0</v>
      </c>
      <c r="I268" t="s">
        <v>14</v>
      </c>
      <c r="J268" t="s">
        <v>14</v>
      </c>
    </row>
    <row r="269" spans="1:10">
      <c r="A269" t="s">
        <v>411</v>
      </c>
      <c r="B269" t="s">
        <v>407</v>
      </c>
      <c r="C269" t="s">
        <v>293</v>
      </c>
      <c r="D269" s="1">
        <v>16.37</v>
      </c>
      <c r="E269" s="2">
        <v>3.1</v>
      </c>
      <c r="F269" s="2">
        <v>50.75</v>
      </c>
      <c r="G269" t="s">
        <v>408</v>
      </c>
      <c r="H269">
        <f ca="1">IF(50.75&lt;&gt;50.75,0,0)</f>
        <v>0</v>
      </c>
      <c r="I269" t="s">
        <v>14</v>
      </c>
      <c r="J269" t="s">
        <v>14</v>
      </c>
    </row>
    <row r="270" spans="1:10">
      <c r="A270" t="s">
        <v>412</v>
      </c>
      <c r="B270" t="s">
        <v>407</v>
      </c>
      <c r="C270" t="s">
        <v>259</v>
      </c>
      <c r="D270" s="1">
        <v>16.35</v>
      </c>
      <c r="E270" s="2">
        <v>4.15</v>
      </c>
      <c r="F270" s="2">
        <v>67.85</v>
      </c>
      <c r="G270" t="s">
        <v>408</v>
      </c>
      <c r="H270">
        <f ca="1">IF(67.85&lt;&gt;67.85,0,0)</f>
        <v>0</v>
      </c>
      <c r="I270" t="s">
        <v>14</v>
      </c>
      <c r="J270" t="s">
        <v>14</v>
      </c>
    </row>
    <row r="271" spans="1:10">
      <c r="A271" t="s">
        <v>413</v>
      </c>
      <c r="B271" t="s">
        <v>407</v>
      </c>
      <c r="C271" t="s">
        <v>249</v>
      </c>
      <c r="D271" s="1">
        <v>16.38</v>
      </c>
      <c r="E271" s="2">
        <v>4.3</v>
      </c>
      <c r="F271" s="2">
        <v>70.43</v>
      </c>
      <c r="G271" t="s">
        <v>408</v>
      </c>
      <c r="H271">
        <f ca="1">IF(70.43&lt;&gt;70.43,0,0)</f>
        <v>0</v>
      </c>
      <c r="I271" t="s">
        <v>14</v>
      </c>
      <c r="J271" t="s">
        <v>14</v>
      </c>
    </row>
    <row r="272" spans="1:10">
      <c r="A272" t="s">
        <v>414</v>
      </c>
      <c r="B272" t="s">
        <v>407</v>
      </c>
      <c r="C272" t="s">
        <v>259</v>
      </c>
      <c r="D272" s="1">
        <v>16.4</v>
      </c>
      <c r="E272" s="2">
        <v>4.15</v>
      </c>
      <c r="F272" s="2">
        <v>68.06</v>
      </c>
      <c r="G272" t="s">
        <v>408</v>
      </c>
      <c r="H272">
        <f ca="1">IF(68.06&lt;&gt;68.06,0,0)</f>
        <v>0</v>
      </c>
      <c r="I272" t="s">
        <v>14</v>
      </c>
      <c r="J272" t="s">
        <v>14</v>
      </c>
    </row>
    <row r="273" spans="1:10">
      <c r="A273" t="s">
        <v>415</v>
      </c>
      <c r="B273" t="s">
        <v>407</v>
      </c>
      <c r="C273" t="s">
        <v>251</v>
      </c>
      <c r="D273" s="1">
        <v>16.36</v>
      </c>
      <c r="E273" s="2">
        <v>3.85</v>
      </c>
      <c r="F273" s="2">
        <v>62.99</v>
      </c>
      <c r="G273" t="s">
        <v>408</v>
      </c>
      <c r="H273">
        <f ca="1">IF(62.99&lt;&gt;62.99,0,0)</f>
        <v>0</v>
      </c>
      <c r="I273" t="s">
        <v>14</v>
      </c>
      <c r="J273" t="s">
        <v>14</v>
      </c>
    </row>
    <row r="274" spans="1:10">
      <c r="A274" t="s">
        <v>416</v>
      </c>
      <c r="B274" t="s">
        <v>407</v>
      </c>
      <c r="C274" t="s">
        <v>251</v>
      </c>
      <c r="D274" s="1">
        <v>16.36</v>
      </c>
      <c r="E274" s="2">
        <v>3.85</v>
      </c>
      <c r="F274" s="2">
        <v>62.99</v>
      </c>
      <c r="G274" t="s">
        <v>408</v>
      </c>
      <c r="H274">
        <f ca="1">IF(62.99&lt;&gt;62.99,0,0)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407</v>
      </c>
      <c r="C275" t="s">
        <v>418</v>
      </c>
      <c r="D275" s="1">
        <v>16.38</v>
      </c>
      <c r="E275" s="2">
        <v>4.9</v>
      </c>
      <c r="F275" s="2">
        <v>80.26</v>
      </c>
      <c r="G275" t="s">
        <v>408</v>
      </c>
      <c r="H275">
        <f ca="1">IF(80.26&lt;&gt;80.26,0,0)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407</v>
      </c>
      <c r="C276" t="s">
        <v>311</v>
      </c>
      <c r="D276" s="1">
        <v>16.4</v>
      </c>
      <c r="E276" s="2">
        <v>4.15</v>
      </c>
      <c r="F276" s="2">
        <v>68.06</v>
      </c>
      <c r="G276" t="s">
        <v>408</v>
      </c>
      <c r="H276">
        <f ca="1">IF(68.06&lt;&gt;68.06,0,0)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407</v>
      </c>
      <c r="C277" t="s">
        <v>253</v>
      </c>
      <c r="D277" s="1">
        <v>16.27</v>
      </c>
      <c r="E277" s="2">
        <v>4.15</v>
      </c>
      <c r="F277" s="2">
        <v>67.52</v>
      </c>
      <c r="G277" t="s">
        <v>408</v>
      </c>
      <c r="H277">
        <f ca="1">IF(67.52&lt;&gt;67.52,0,0)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407</v>
      </c>
      <c r="C278" t="s">
        <v>309</v>
      </c>
      <c r="D278" s="1">
        <v>16.4</v>
      </c>
      <c r="E278" s="2">
        <v>4.15</v>
      </c>
      <c r="F278" s="2">
        <v>68.06</v>
      </c>
      <c r="G278" t="s">
        <v>408</v>
      </c>
      <c r="H278">
        <f ca="1">IF(68.06&lt;&gt;68.06,0,0)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407</v>
      </c>
      <c r="C279" t="s">
        <v>261</v>
      </c>
      <c r="D279" s="1">
        <v>16.48</v>
      </c>
      <c r="E279" s="2">
        <v>3.1</v>
      </c>
      <c r="F279" s="2">
        <v>51.09</v>
      </c>
      <c r="G279" t="s">
        <v>408</v>
      </c>
      <c r="H279">
        <f ca="1">IF(51.09&lt;&gt;51.09,0,0)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407</v>
      </c>
      <c r="C280" t="s">
        <v>249</v>
      </c>
      <c r="D280" s="1">
        <v>16.44</v>
      </c>
      <c r="E280" s="2">
        <v>4.3</v>
      </c>
      <c r="F280" s="2">
        <v>70.69</v>
      </c>
      <c r="G280" t="s">
        <v>408</v>
      </c>
      <c r="H280">
        <f ca="1">IF(70.69&lt;&gt;70.69,0,0)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407</v>
      </c>
      <c r="C281" t="s">
        <v>311</v>
      </c>
      <c r="D281" s="1">
        <v>16.42</v>
      </c>
      <c r="E281" s="2">
        <v>4.15</v>
      </c>
      <c r="F281" s="2">
        <v>68.14</v>
      </c>
      <c r="G281" t="s">
        <v>408</v>
      </c>
      <c r="H281">
        <f ca="1">IF(68.14&lt;&gt;68.14,0,0)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407</v>
      </c>
      <c r="C282" t="s">
        <v>253</v>
      </c>
      <c r="D282" s="1">
        <v>16.31</v>
      </c>
      <c r="E282" s="2">
        <v>4.15</v>
      </c>
      <c r="F282" s="2">
        <v>67.69</v>
      </c>
      <c r="G282" t="s">
        <v>408</v>
      </c>
      <c r="H282">
        <f ca="1">IF(67.69&lt;&gt;67.69,0,0)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407</v>
      </c>
      <c r="C283" t="s">
        <v>311</v>
      </c>
      <c r="D283" s="1">
        <v>16.5</v>
      </c>
      <c r="E283" s="2">
        <v>4.15</v>
      </c>
      <c r="F283" s="2">
        <v>68.48</v>
      </c>
      <c r="G283" t="s">
        <v>408</v>
      </c>
      <c r="H283">
        <f ca="1">IF(68.48&lt;&gt;68.48,0,0)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407</v>
      </c>
      <c r="C284" t="s">
        <v>311</v>
      </c>
      <c r="D284" s="1">
        <v>16.38</v>
      </c>
      <c r="E284" s="2">
        <v>4.15</v>
      </c>
      <c r="F284" s="2">
        <v>67.98</v>
      </c>
      <c r="G284" t="s">
        <v>408</v>
      </c>
      <c r="H284">
        <f ca="1">IF(67.98&lt;&gt;67.98,0,0)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407</v>
      </c>
      <c r="C285" t="s">
        <v>251</v>
      </c>
      <c r="D285" s="1">
        <v>16.5</v>
      </c>
      <c r="E285" s="2">
        <v>3.85</v>
      </c>
      <c r="F285" s="2">
        <v>63.53</v>
      </c>
      <c r="G285" t="s">
        <v>408</v>
      </c>
      <c r="H285">
        <f ca="1">IF(63.53&lt;&gt;63.52,0.00999999999999801,0)</f>
        <v>0</v>
      </c>
      <c r="I285" t="s">
        <v>14</v>
      </c>
      <c r="J285" t="s">
        <v>14</v>
      </c>
    </row>
    <row r="286" spans="1:10">
      <c r="A286" t="s">
        <v>429</v>
      </c>
      <c r="B286" t="s">
        <v>407</v>
      </c>
      <c r="C286" t="s">
        <v>261</v>
      </c>
      <c r="D286" s="1">
        <v>16.44</v>
      </c>
      <c r="E286" s="2">
        <v>3.1</v>
      </c>
      <c r="F286" s="2">
        <v>50.96</v>
      </c>
      <c r="G286" t="s">
        <v>408</v>
      </c>
      <c r="H286">
        <f ca="1">IF(50.96&lt;&gt;50.96,0,0)</f>
        <v>0</v>
      </c>
      <c r="I286" t="s">
        <v>14</v>
      </c>
      <c r="J286" t="s">
        <v>14</v>
      </c>
    </row>
    <row r="287" spans="1:10">
      <c r="A287" t="s">
        <v>430</v>
      </c>
      <c r="B287" t="s">
        <v>407</v>
      </c>
      <c r="C287" t="s">
        <v>326</v>
      </c>
      <c r="D287" s="1">
        <v>16.37</v>
      </c>
      <c r="E287" s="2">
        <v>3</v>
      </c>
      <c r="F287" s="2">
        <v>49.11</v>
      </c>
      <c r="G287" t="s">
        <v>408</v>
      </c>
      <c r="H287">
        <f ca="1">IF(49.11&lt;&gt;49.11,0,0)</f>
        <v>0</v>
      </c>
      <c r="I287" t="s">
        <v>14</v>
      </c>
      <c r="J287" t="s">
        <v>14</v>
      </c>
    </row>
    <row r="288" spans="1:10">
      <c r="A288" t="s">
        <v>431</v>
      </c>
      <c r="B288" t="s">
        <v>407</v>
      </c>
      <c r="C288" t="s">
        <v>432</v>
      </c>
      <c r="D288" s="1">
        <v>16.44</v>
      </c>
      <c r="E288" s="2">
        <v>4.15</v>
      </c>
      <c r="F288" s="2">
        <v>68.23</v>
      </c>
      <c r="G288" t="s">
        <v>408</v>
      </c>
      <c r="H288">
        <f ca="1">IF(68.23&lt;&gt;68.23,0,0)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407</v>
      </c>
      <c r="C289" t="s">
        <v>261</v>
      </c>
      <c r="D289" s="1">
        <v>16.44</v>
      </c>
      <c r="E289" s="2">
        <v>3.1</v>
      </c>
      <c r="F289" s="2">
        <v>50.96</v>
      </c>
      <c r="G289" t="s">
        <v>408</v>
      </c>
      <c r="H289">
        <f ca="1">IF(50.96&lt;&gt;50.96,0,0)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407</v>
      </c>
      <c r="C290" t="s">
        <v>259</v>
      </c>
      <c r="D290" s="1">
        <v>16.38</v>
      </c>
      <c r="E290" s="2">
        <v>4.15</v>
      </c>
      <c r="F290" s="2">
        <v>67.98</v>
      </c>
      <c r="G290" t="s">
        <v>408</v>
      </c>
      <c r="H290">
        <f ca="1">IF(67.98&lt;&gt;67.98,0,0)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407</v>
      </c>
      <c r="C291" t="s">
        <v>253</v>
      </c>
      <c r="D291" s="1">
        <v>16.42</v>
      </c>
      <c r="E291" s="2">
        <v>4.15</v>
      </c>
      <c r="F291" s="2">
        <v>68.14</v>
      </c>
      <c r="G291" t="s">
        <v>408</v>
      </c>
      <c r="H291">
        <f ca="1">IF(68.14&lt;&gt;68.14,0,0)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437</v>
      </c>
      <c r="C292" t="s">
        <v>438</v>
      </c>
      <c r="D292" s="1">
        <v>20.99</v>
      </c>
      <c r="E292" s="2">
        <v>4.9</v>
      </c>
      <c r="F292" s="2">
        <v>102.85</v>
      </c>
      <c r="G292" t="s">
        <v>439</v>
      </c>
      <c r="H292">
        <f ca="1">IF(102.85&lt;&gt;102.85,0,0)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437</v>
      </c>
      <c r="C293" t="s">
        <v>441</v>
      </c>
      <c r="D293" s="1">
        <v>20.89</v>
      </c>
      <c r="E293" s="2">
        <v>4.7</v>
      </c>
      <c r="F293" s="2">
        <v>98.18</v>
      </c>
      <c r="G293" t="s">
        <v>439</v>
      </c>
      <c r="H293">
        <f ca="1">IF(98.18&lt;&gt;98.18,0,0)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437</v>
      </c>
      <c r="C294" t="s">
        <v>443</v>
      </c>
      <c r="D294" s="1">
        <v>20.93</v>
      </c>
      <c r="E294" s="2">
        <v>6.15</v>
      </c>
      <c r="F294" s="2">
        <v>128.72</v>
      </c>
      <c r="G294" t="s">
        <v>439</v>
      </c>
      <c r="H294">
        <f ca="1">IF(128.72&lt;&gt;128.72,0,0)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437</v>
      </c>
      <c r="C295" t="s">
        <v>438</v>
      </c>
      <c r="D295" s="1">
        <v>20.93</v>
      </c>
      <c r="E295" s="2">
        <v>4.9</v>
      </c>
      <c r="F295" s="2">
        <v>102.56</v>
      </c>
      <c r="G295" t="s">
        <v>439</v>
      </c>
      <c r="H295">
        <f ca="1">IF(102.56&lt;&gt;102.56,0,0)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437</v>
      </c>
      <c r="C296" t="s">
        <v>446</v>
      </c>
      <c r="D296" s="1">
        <v>20.93</v>
      </c>
      <c r="E296" s="2">
        <v>4.9</v>
      </c>
      <c r="F296" s="2">
        <v>102.56</v>
      </c>
      <c r="G296" t="s">
        <v>439</v>
      </c>
      <c r="H296">
        <f ca="1">IF(102.56&lt;&gt;102.56,0,0)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437</v>
      </c>
      <c r="C297" t="s">
        <v>448</v>
      </c>
      <c r="D297" s="1">
        <v>20.88</v>
      </c>
      <c r="E297" s="2">
        <v>3.45</v>
      </c>
      <c r="F297" s="2">
        <v>72.04</v>
      </c>
      <c r="G297" t="s">
        <v>439</v>
      </c>
      <c r="H297">
        <f ca="1">IF(72.04&lt;&gt;72.04,0,0)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437</v>
      </c>
      <c r="C298" t="s">
        <v>450</v>
      </c>
      <c r="D298" s="1">
        <v>20.88</v>
      </c>
      <c r="E298" s="2">
        <v>6.85</v>
      </c>
      <c r="F298" s="2">
        <v>143.03</v>
      </c>
      <c r="G298" t="s">
        <v>439</v>
      </c>
      <c r="H298">
        <f ca="1">IF(143.03&lt;&gt;143.03,0,0)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437</v>
      </c>
      <c r="C299" t="s">
        <v>438</v>
      </c>
      <c r="D299" s="1">
        <v>20.84</v>
      </c>
      <c r="E299" s="2">
        <v>4.9</v>
      </c>
      <c r="F299" s="2">
        <v>102.12</v>
      </c>
      <c r="G299" t="s">
        <v>439</v>
      </c>
      <c r="H299">
        <f ca="1">IF(102.12&lt;&gt;102.12,0,0)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437</v>
      </c>
      <c r="C300" t="s">
        <v>441</v>
      </c>
      <c r="D300" s="1">
        <v>20.93</v>
      </c>
      <c r="E300" s="2">
        <v>4.7</v>
      </c>
      <c r="F300" s="2">
        <v>98.37</v>
      </c>
      <c r="G300" t="s">
        <v>439</v>
      </c>
      <c r="H300">
        <f ca="1">IF(98.37&lt;&gt;98.37,0,0)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437</v>
      </c>
      <c r="C301" t="s">
        <v>446</v>
      </c>
      <c r="D301" s="1">
        <v>20.85</v>
      </c>
      <c r="E301" s="2">
        <v>4.9</v>
      </c>
      <c r="F301" s="2">
        <v>102.17</v>
      </c>
      <c r="G301" t="s">
        <v>439</v>
      </c>
      <c r="H301">
        <f ca="1">IF(102.17&lt;&gt;102.17,0,0)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437</v>
      </c>
      <c r="C302" t="s">
        <v>438</v>
      </c>
      <c r="D302" s="1">
        <v>21.02</v>
      </c>
      <c r="E302" s="2">
        <v>4.9</v>
      </c>
      <c r="F302" s="2">
        <v>103</v>
      </c>
      <c r="G302" t="s">
        <v>439</v>
      </c>
      <c r="H302">
        <f ca="1">IF(103&lt;&gt;103,0,0)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437</v>
      </c>
      <c r="C303" t="s">
        <v>456</v>
      </c>
      <c r="D303" s="1">
        <v>21.13</v>
      </c>
      <c r="E303" s="2">
        <v>3.95</v>
      </c>
      <c r="F303" s="2">
        <v>83.46</v>
      </c>
      <c r="G303" t="s">
        <v>439</v>
      </c>
      <c r="H303">
        <f ca="1">IF(83.46&lt;&gt;83.46,0,0)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437</v>
      </c>
      <c r="C304" t="s">
        <v>458</v>
      </c>
      <c r="D304" s="1">
        <v>21.04</v>
      </c>
      <c r="E304" s="2">
        <v>4.7</v>
      </c>
      <c r="F304" s="2">
        <v>98.89</v>
      </c>
      <c r="G304" t="s">
        <v>439</v>
      </c>
      <c r="H304">
        <f ca="1">IF(98.89&lt;&gt;98.89,0,0)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437</v>
      </c>
      <c r="C305" t="s">
        <v>460</v>
      </c>
      <c r="D305" s="1">
        <v>20.9</v>
      </c>
      <c r="E305" s="2">
        <v>3.45</v>
      </c>
      <c r="F305" s="2">
        <v>72.11</v>
      </c>
      <c r="G305" t="s">
        <v>439</v>
      </c>
      <c r="H305">
        <f ca="1">IF(72.11&lt;&gt;72.1,0.010000000000005116,0)</f>
        <v>0</v>
      </c>
      <c r="I305" t="s">
        <v>14</v>
      </c>
      <c r="J305" t="s">
        <v>14</v>
      </c>
    </row>
    <row r="306" spans="1:10">
      <c r="A306" t="s">
        <v>461</v>
      </c>
      <c r="B306" t="s">
        <v>437</v>
      </c>
      <c r="C306" t="s">
        <v>462</v>
      </c>
      <c r="D306" s="1">
        <v>21.12</v>
      </c>
      <c r="E306" s="2">
        <v>3.95</v>
      </c>
      <c r="F306" s="2">
        <v>83.42</v>
      </c>
      <c r="G306" t="s">
        <v>439</v>
      </c>
      <c r="H306">
        <f ca="1">IF(83.42&lt;&gt;83.42,0,0)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437</v>
      </c>
      <c r="C307" t="s">
        <v>464</v>
      </c>
      <c r="D307" s="1">
        <v>20.9</v>
      </c>
      <c r="E307" s="2">
        <v>5.45</v>
      </c>
      <c r="F307" s="2">
        <v>113.91</v>
      </c>
      <c r="G307" t="s">
        <v>439</v>
      </c>
      <c r="H307">
        <f ca="1">IF(113.91&lt;&gt;113.9,0.009999999999990905,0)</f>
        <v>0</v>
      </c>
      <c r="I307" t="s">
        <v>14</v>
      </c>
      <c r="J307" t="s">
        <v>14</v>
      </c>
    </row>
    <row r="308" spans="1:10">
      <c r="A308" t="s">
        <v>465</v>
      </c>
      <c r="B308" t="s">
        <v>437</v>
      </c>
      <c r="C308" t="s">
        <v>460</v>
      </c>
      <c r="D308" s="1">
        <v>20.97</v>
      </c>
      <c r="E308" s="2">
        <v>3.45</v>
      </c>
      <c r="F308" s="2">
        <v>72.35</v>
      </c>
      <c r="G308" t="s">
        <v>439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466</v>
      </c>
      <c r="B309" t="s">
        <v>437</v>
      </c>
      <c r="C309" t="s">
        <v>441</v>
      </c>
      <c r="D309" s="1">
        <v>20.95</v>
      </c>
      <c r="E309" s="2">
        <v>4.7</v>
      </c>
      <c r="F309" s="2">
        <v>98.47</v>
      </c>
      <c r="G309" t="s">
        <v>439</v>
      </c>
      <c r="H309">
        <f ca="1">IF(98.47&lt;&gt;98.46,0.010000000000005116,0)</f>
        <v>0</v>
      </c>
      <c r="I309" t="s">
        <v>14</v>
      </c>
      <c r="J309" t="s">
        <v>14</v>
      </c>
    </row>
    <row r="310" spans="1:10">
      <c r="A310" t="s">
        <v>467</v>
      </c>
      <c r="B310" t="s">
        <v>437</v>
      </c>
      <c r="C310" t="s">
        <v>441</v>
      </c>
      <c r="D310" s="1">
        <v>21.05</v>
      </c>
      <c r="E310" s="2">
        <v>4.7</v>
      </c>
      <c r="F310" s="2">
        <v>98.94</v>
      </c>
      <c r="G310" t="s">
        <v>439</v>
      </c>
      <c r="H310">
        <f ca="1">IF(98.94&lt;&gt;98.94,0,0)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437</v>
      </c>
      <c r="C311" t="s">
        <v>469</v>
      </c>
      <c r="D311" s="1">
        <v>21.05</v>
      </c>
      <c r="E311" s="2">
        <v>4.3</v>
      </c>
      <c r="F311" s="2">
        <v>90.52</v>
      </c>
      <c r="G311" t="s">
        <v>439</v>
      </c>
      <c r="H311">
        <f ca="1">IF(90.52&lt;&gt;90.52,0,0)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437</v>
      </c>
      <c r="C312" t="s">
        <v>471</v>
      </c>
      <c r="D312" s="1">
        <v>20.95</v>
      </c>
      <c r="E312" s="2">
        <v>3.95</v>
      </c>
      <c r="F312" s="2">
        <v>82.75</v>
      </c>
      <c r="G312" t="s">
        <v>439</v>
      </c>
      <c r="H312">
        <f ca="1">IF(82.75&lt;&gt;82.75,0,0)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437</v>
      </c>
      <c r="C313" t="s">
        <v>458</v>
      </c>
      <c r="D313" s="1">
        <v>20.95</v>
      </c>
      <c r="E313" s="2">
        <v>4.7</v>
      </c>
      <c r="F313" s="2">
        <v>98.47</v>
      </c>
      <c r="G313" t="s">
        <v>439</v>
      </c>
      <c r="H313">
        <f ca="1">IF(98.47&lt;&gt;98.46,0.010000000000005116,0)</f>
        <v>0</v>
      </c>
      <c r="I313" t="s">
        <v>14</v>
      </c>
      <c r="J313" t="s">
        <v>14</v>
      </c>
    </row>
    <row r="314" spans="1:10">
      <c r="A314" t="s">
        <v>473</v>
      </c>
      <c r="B314" t="s">
        <v>437</v>
      </c>
      <c r="C314" t="s">
        <v>441</v>
      </c>
      <c r="D314" s="1">
        <v>21.06</v>
      </c>
      <c r="E314" s="2">
        <v>4.7</v>
      </c>
      <c r="F314" s="2">
        <v>98.98</v>
      </c>
      <c r="G314" t="s">
        <v>439</v>
      </c>
      <c r="H314">
        <f ca="1">IF(98.98&lt;&gt;98.98,0,0)</f>
        <v>0</v>
      </c>
      <c r="I314" t="s">
        <v>14</v>
      </c>
      <c r="J314" t="s">
        <v>14</v>
      </c>
    </row>
    <row r="315" spans="1:10">
      <c r="A315" t="s">
        <v>474</v>
      </c>
      <c r="B315" t="s">
        <v>437</v>
      </c>
      <c r="C315" t="s">
        <v>475</v>
      </c>
      <c r="D315" s="1">
        <v>20.97</v>
      </c>
      <c r="E315" s="2">
        <v>5.1</v>
      </c>
      <c r="F315" s="2">
        <v>106.95</v>
      </c>
      <c r="G315" t="s">
        <v>439</v>
      </c>
      <c r="H315">
        <f ca="1">IF(106.95&lt;&gt;106.95,0,0)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437</v>
      </c>
      <c r="C316" t="s">
        <v>441</v>
      </c>
      <c r="D316" s="1">
        <v>21</v>
      </c>
      <c r="E316" s="2">
        <v>4.7</v>
      </c>
      <c r="F316" s="2">
        <v>98.7</v>
      </c>
      <c r="G316" t="s">
        <v>439</v>
      </c>
      <c r="H316">
        <f ca="1">IF(98.7&lt;&gt;98.7,0,0)</f>
        <v>0</v>
      </c>
      <c r="I316" t="s">
        <v>14</v>
      </c>
      <c r="J316" t="s">
        <v>14</v>
      </c>
    </row>
    <row r="317" spans="1:10">
      <c r="A317" t="s">
        <v>477</v>
      </c>
      <c r="B317" t="s">
        <v>437</v>
      </c>
      <c r="C317" t="s">
        <v>469</v>
      </c>
      <c r="D317" s="1">
        <v>21.01</v>
      </c>
      <c r="E317" s="2">
        <v>4.3</v>
      </c>
      <c r="F317" s="2">
        <v>90.34</v>
      </c>
      <c r="G317" t="s">
        <v>439</v>
      </c>
      <c r="H317">
        <f ca="1">IF(90.34&lt;&gt;90.34,0,0)</f>
        <v>0</v>
      </c>
      <c r="I317" t="s">
        <v>14</v>
      </c>
      <c r="J317" t="s">
        <v>14</v>
      </c>
    </row>
    <row r="318" spans="1:10">
      <c r="A318" t="s">
        <v>478</v>
      </c>
      <c r="B318" t="s">
        <v>479</v>
      </c>
      <c r="C318" t="s">
        <v>18</v>
      </c>
      <c r="D318" s="1">
        <v>17.35</v>
      </c>
      <c r="E318" s="2">
        <v>5.45</v>
      </c>
      <c r="F318" s="2">
        <v>94.56</v>
      </c>
      <c r="G318" t="s">
        <v>480</v>
      </c>
      <c r="H318">
        <f ca="1">IF(94.56&lt;&gt;94.56,0,0)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479</v>
      </c>
      <c r="C319" t="s">
        <v>249</v>
      </c>
      <c r="D319" s="1">
        <v>18.48</v>
      </c>
      <c r="E319" s="2">
        <v>4.3</v>
      </c>
      <c r="F319" s="2">
        <v>79.46</v>
      </c>
      <c r="G319" t="s">
        <v>480</v>
      </c>
      <c r="H319">
        <f ca="1">IF(79.46&lt;&gt;79.46,0,0)</f>
        <v>0</v>
      </c>
      <c r="I319" t="s">
        <v>14</v>
      </c>
      <c r="J319" t="s">
        <v>14</v>
      </c>
    </row>
    <row r="320" spans="1:10">
      <c r="A320" t="s">
        <v>482</v>
      </c>
      <c r="B320" t="s">
        <v>479</v>
      </c>
      <c r="C320" t="s">
        <v>253</v>
      </c>
      <c r="D320" s="1">
        <v>18.49</v>
      </c>
      <c r="E320" s="2">
        <v>4.15</v>
      </c>
      <c r="F320" s="2">
        <v>76.73</v>
      </c>
      <c r="G320" t="s">
        <v>480</v>
      </c>
      <c r="H320">
        <f ca="1">IF(76.73&lt;&gt;76.73,0,0)</f>
        <v>0</v>
      </c>
      <c r="I320" t="s">
        <v>14</v>
      </c>
      <c r="J320" t="s">
        <v>14</v>
      </c>
    </row>
    <row r="321" spans="1:10">
      <c r="A321" t="s">
        <v>483</v>
      </c>
      <c r="B321" t="s">
        <v>479</v>
      </c>
      <c r="C321" t="s">
        <v>315</v>
      </c>
      <c r="D321" s="1">
        <v>18.42</v>
      </c>
      <c r="E321" s="2">
        <v>4.7</v>
      </c>
      <c r="F321" s="2">
        <v>86.57</v>
      </c>
      <c r="G321" t="s">
        <v>480</v>
      </c>
      <c r="H321">
        <f ca="1">IF(86.57&lt;&gt;86.57,0,0)</f>
        <v>0</v>
      </c>
      <c r="I321" t="s">
        <v>14</v>
      </c>
      <c r="J321" t="s">
        <v>14</v>
      </c>
    </row>
    <row r="322" spans="1:10">
      <c r="A322" t="s">
        <v>484</v>
      </c>
      <c r="B322" t="s">
        <v>479</v>
      </c>
      <c r="C322" t="s">
        <v>485</v>
      </c>
      <c r="D322" s="1">
        <v>18.4</v>
      </c>
      <c r="E322" s="2">
        <v>4.7</v>
      </c>
      <c r="F322" s="2">
        <v>86.48</v>
      </c>
      <c r="G322" t="s">
        <v>480</v>
      </c>
      <c r="H322">
        <f ca="1">IF(86.48&lt;&gt;86.48,0,0)</f>
        <v>0</v>
      </c>
      <c r="I322" t="s">
        <v>14</v>
      </c>
      <c r="J322" t="s">
        <v>14</v>
      </c>
    </row>
    <row r="323" spans="1:10">
      <c r="A323" t="s">
        <v>486</v>
      </c>
      <c r="B323" t="s">
        <v>479</v>
      </c>
      <c r="C323" t="s">
        <v>253</v>
      </c>
      <c r="D323" s="1">
        <v>18.34</v>
      </c>
      <c r="E323" s="2">
        <v>4.15</v>
      </c>
      <c r="F323" s="2">
        <v>76.11</v>
      </c>
      <c r="G323" t="s">
        <v>480</v>
      </c>
      <c r="H323">
        <f ca="1">IF(76.11&lt;&gt;76.11,0,0)</f>
        <v>0</v>
      </c>
      <c r="I323" t="s">
        <v>14</v>
      </c>
      <c r="J323" t="s">
        <v>14</v>
      </c>
    </row>
    <row r="324" spans="1:10">
      <c r="A324" t="s">
        <v>487</v>
      </c>
      <c r="B324" t="s">
        <v>479</v>
      </c>
      <c r="C324" t="s">
        <v>259</v>
      </c>
      <c r="D324" s="1">
        <v>18.42</v>
      </c>
      <c r="E324" s="2">
        <v>4.15</v>
      </c>
      <c r="F324" s="2">
        <v>76.44</v>
      </c>
      <c r="G324" t="s">
        <v>480</v>
      </c>
      <c r="H324">
        <f ca="1">IF(76.44&lt;&gt;76.44,0,0)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479</v>
      </c>
      <c r="C325" t="s">
        <v>298</v>
      </c>
      <c r="D325" s="1">
        <v>18.47</v>
      </c>
      <c r="E325" s="2">
        <v>3.85</v>
      </c>
      <c r="F325" s="2">
        <v>71.11</v>
      </c>
      <c r="G325" t="s">
        <v>480</v>
      </c>
      <c r="H325">
        <f ca="1">IF(71.11&lt;&gt;71.11,0,0)</f>
        <v>0</v>
      </c>
      <c r="I325" t="s">
        <v>14</v>
      </c>
      <c r="J325" t="s">
        <v>14</v>
      </c>
    </row>
    <row r="326" spans="1:10">
      <c r="A326" t="s">
        <v>489</v>
      </c>
      <c r="B326" t="s">
        <v>479</v>
      </c>
      <c r="C326" t="s">
        <v>253</v>
      </c>
      <c r="D326" s="1">
        <v>18.45</v>
      </c>
      <c r="E326" s="2">
        <v>4.15</v>
      </c>
      <c r="F326" s="2">
        <v>76.57</v>
      </c>
      <c r="G326" t="s">
        <v>480</v>
      </c>
      <c r="H326">
        <f ca="1">IF(76.57&lt;&gt;76.57,0,0)</f>
        <v>0</v>
      </c>
      <c r="I326" t="s">
        <v>14</v>
      </c>
      <c r="J326" t="s">
        <v>14</v>
      </c>
    </row>
    <row r="327" spans="1:10">
      <c r="A327" t="s">
        <v>490</v>
      </c>
      <c r="B327" t="s">
        <v>479</v>
      </c>
      <c r="C327" t="s">
        <v>251</v>
      </c>
      <c r="D327" s="1">
        <v>18.43</v>
      </c>
      <c r="E327" s="2">
        <v>3.85</v>
      </c>
      <c r="F327" s="2">
        <v>70.96</v>
      </c>
      <c r="G327" t="s">
        <v>480</v>
      </c>
      <c r="H327">
        <f ca="1">IF(70.96&lt;&gt;70.96,0,0)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479</v>
      </c>
      <c r="C328" t="s">
        <v>253</v>
      </c>
      <c r="D328" s="1">
        <v>18.47</v>
      </c>
      <c r="E328" s="2">
        <v>4.15</v>
      </c>
      <c r="F328" s="2">
        <v>76.65</v>
      </c>
      <c r="G328" t="s">
        <v>480</v>
      </c>
      <c r="H328">
        <f ca="1">IF(76.65&lt;&gt;76.65,0,0)</f>
        <v>0</v>
      </c>
      <c r="I328" t="s">
        <v>14</v>
      </c>
      <c r="J328" t="s">
        <v>14</v>
      </c>
    </row>
    <row r="329" spans="1:10">
      <c r="A329" t="s">
        <v>492</v>
      </c>
      <c r="B329" t="s">
        <v>479</v>
      </c>
      <c r="C329" t="s">
        <v>249</v>
      </c>
      <c r="D329" s="1">
        <v>18.49</v>
      </c>
      <c r="E329" s="2">
        <v>4.3</v>
      </c>
      <c r="F329" s="2">
        <v>79.51</v>
      </c>
      <c r="G329" t="s">
        <v>480</v>
      </c>
      <c r="H329">
        <f ca="1">IF(79.51&lt;&gt;79.51,0,0)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479</v>
      </c>
      <c r="C330" t="s">
        <v>270</v>
      </c>
      <c r="D330" s="1">
        <v>18.46</v>
      </c>
      <c r="E330" s="2">
        <v>3.85</v>
      </c>
      <c r="F330" s="2">
        <v>71.07</v>
      </c>
      <c r="G330" t="s">
        <v>480</v>
      </c>
      <c r="H330">
        <f ca="1">IF(71.07&lt;&gt;71.07,0,0)</f>
        <v>0</v>
      </c>
      <c r="I330" t="s">
        <v>14</v>
      </c>
      <c r="J330" t="s">
        <v>14</v>
      </c>
    </row>
    <row r="331" spans="1:10">
      <c r="A331" t="s">
        <v>494</v>
      </c>
      <c r="B331" t="s">
        <v>479</v>
      </c>
      <c r="C331" t="s">
        <v>261</v>
      </c>
      <c r="D331" s="1">
        <v>18.44</v>
      </c>
      <c r="E331" s="2">
        <v>3.1</v>
      </c>
      <c r="F331" s="2">
        <v>57.16</v>
      </c>
      <c r="G331" t="s">
        <v>480</v>
      </c>
      <c r="H331">
        <f ca="1">IF(57.16&lt;&gt;57.16,0,0)</f>
        <v>0</v>
      </c>
      <c r="I331" t="s">
        <v>14</v>
      </c>
      <c r="J331" t="s">
        <v>14</v>
      </c>
    </row>
    <row r="332" spans="1:10">
      <c r="A332" t="s">
        <v>495</v>
      </c>
      <c r="B332" t="s">
        <v>479</v>
      </c>
      <c r="C332" t="s">
        <v>432</v>
      </c>
      <c r="D332" s="1">
        <v>18.45</v>
      </c>
      <c r="E332" s="2">
        <v>4.15</v>
      </c>
      <c r="F332" s="2">
        <v>76.57</v>
      </c>
      <c r="G332" t="s">
        <v>480</v>
      </c>
      <c r="H332">
        <f ca="1">IF(76.57&lt;&gt;76.57,0,0)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479</v>
      </c>
      <c r="C333" t="s">
        <v>251</v>
      </c>
      <c r="D333" s="1">
        <v>18.49</v>
      </c>
      <c r="E333" s="2">
        <v>3.85</v>
      </c>
      <c r="F333" s="2">
        <v>71.19</v>
      </c>
      <c r="G333" t="s">
        <v>480</v>
      </c>
      <c r="H333">
        <f ca="1">IF(71.19&lt;&gt;71.19,0,0)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479</v>
      </c>
      <c r="C334" t="s">
        <v>311</v>
      </c>
      <c r="D334" s="1">
        <v>18.44</v>
      </c>
      <c r="E334" s="2">
        <v>4.15</v>
      </c>
      <c r="F334" s="2">
        <v>76.53</v>
      </c>
      <c r="G334" t="s">
        <v>480</v>
      </c>
      <c r="H334">
        <f ca="1">IF(76.53&lt;&gt;76.53,0,0)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499</v>
      </c>
      <c r="C335" t="s">
        <v>88</v>
      </c>
      <c r="D335" s="1">
        <v>20</v>
      </c>
      <c r="E335" s="2">
        <v>4.7</v>
      </c>
      <c r="F335" s="2">
        <v>94</v>
      </c>
      <c r="G335" t="s">
        <v>500</v>
      </c>
      <c r="H335">
        <f ca="1">IF(94&lt;&gt;94,0,0)</f>
        <v>0</v>
      </c>
      <c r="I335" t="s">
        <v>501</v>
      </c>
      <c r="J335" t="s">
        <v>501</v>
      </c>
    </row>
    <row r="336" spans="1:10">
      <c r="A336" t="s">
        <v>502</v>
      </c>
      <c r="B336" t="s">
        <v>499</v>
      </c>
      <c r="C336" t="s">
        <v>503</v>
      </c>
      <c r="D336" s="1">
        <v>19.99</v>
      </c>
      <c r="E336" s="2">
        <v>3.95</v>
      </c>
      <c r="F336" s="2">
        <v>78.96</v>
      </c>
      <c r="G336" t="s">
        <v>500</v>
      </c>
      <c r="H336">
        <f ca="1">IF(78.96&lt;&gt;78.96,0,0)</f>
        <v>0</v>
      </c>
      <c r="I336" t="s">
        <v>501</v>
      </c>
      <c r="J336" t="s">
        <v>501</v>
      </c>
    </row>
    <row r="337" spans="1:10">
      <c r="A337" t="s">
        <v>504</v>
      </c>
      <c r="B337" t="s">
        <v>499</v>
      </c>
      <c r="C337" t="s">
        <v>505</v>
      </c>
      <c r="D337" s="1">
        <v>20</v>
      </c>
      <c r="E337" s="2">
        <v>4.7</v>
      </c>
      <c r="F337" s="2">
        <v>94</v>
      </c>
      <c r="G337" t="s">
        <v>500</v>
      </c>
      <c r="H337">
        <f ca="1">IF(94&lt;&gt;94,0,0)</f>
        <v>0</v>
      </c>
      <c r="I337" t="s">
        <v>501</v>
      </c>
      <c r="J337" t="s">
        <v>501</v>
      </c>
    </row>
    <row r="338" spans="1:10">
      <c r="A338" t="s">
        <v>506</v>
      </c>
      <c r="B338" t="s">
        <v>499</v>
      </c>
      <c r="C338" t="s">
        <v>507</v>
      </c>
      <c r="D338" s="1">
        <v>19.98</v>
      </c>
      <c r="E338" s="2">
        <v>5.2</v>
      </c>
      <c r="F338" s="2">
        <v>103.9</v>
      </c>
      <c r="G338" t="s">
        <v>500</v>
      </c>
      <c r="H338">
        <f ca="1">IF(103.9&lt;&gt;103.9,0,0)</f>
        <v>0</v>
      </c>
      <c r="I338" t="s">
        <v>501</v>
      </c>
      <c r="J338" t="s">
        <v>501</v>
      </c>
    </row>
    <row r="339" spans="1:10">
      <c r="A339" t="s">
        <v>508</v>
      </c>
      <c r="B339" t="s">
        <v>499</v>
      </c>
      <c r="C339" t="s">
        <v>509</v>
      </c>
      <c r="D339" s="1">
        <v>20.04</v>
      </c>
      <c r="E339" s="2">
        <v>4.7</v>
      </c>
      <c r="F339" s="2">
        <v>94.19</v>
      </c>
      <c r="G339" t="s">
        <v>500</v>
      </c>
      <c r="H339">
        <f ca="1">IF(94.19&lt;&gt;94.19,0,0)</f>
        <v>0</v>
      </c>
      <c r="I339" t="s">
        <v>501</v>
      </c>
      <c r="J339" t="s">
        <v>501</v>
      </c>
    </row>
    <row r="340" spans="1:10">
      <c r="A340" t="s">
        <v>510</v>
      </c>
      <c r="B340" t="s">
        <v>499</v>
      </c>
      <c r="C340" t="s">
        <v>511</v>
      </c>
      <c r="D340" s="1">
        <v>20</v>
      </c>
      <c r="E340" s="2">
        <v>3.45</v>
      </c>
      <c r="F340" s="2">
        <v>69</v>
      </c>
      <c r="G340" t="s">
        <v>500</v>
      </c>
      <c r="H340">
        <f ca="1">IF(69&lt;&gt;69,0,0)</f>
        <v>0</v>
      </c>
      <c r="I340" t="s">
        <v>501</v>
      </c>
      <c r="J340" t="s">
        <v>501</v>
      </c>
    </row>
    <row r="341" spans="1:10">
      <c r="A341" t="s">
        <v>512</v>
      </c>
      <c r="B341" t="s">
        <v>499</v>
      </c>
      <c r="C341" t="s">
        <v>513</v>
      </c>
      <c r="D341" s="1">
        <v>20.03</v>
      </c>
      <c r="E341" s="2">
        <v>4.7</v>
      </c>
      <c r="F341" s="2">
        <v>94.14</v>
      </c>
      <c r="G341" t="s">
        <v>500</v>
      </c>
      <c r="H341">
        <f ca="1">IF(94.14&lt;&gt;94.14,0,0)</f>
        <v>0</v>
      </c>
      <c r="I341" t="s">
        <v>501</v>
      </c>
      <c r="J341" t="s">
        <v>501</v>
      </c>
    </row>
    <row r="342" spans="1:10">
      <c r="A342" t="s">
        <v>514</v>
      </c>
      <c r="B342" t="s">
        <v>499</v>
      </c>
      <c r="C342" t="s">
        <v>75</v>
      </c>
      <c r="D342" s="1">
        <v>20</v>
      </c>
      <c r="E342" s="2">
        <v>4.3</v>
      </c>
      <c r="F342" s="2">
        <v>86</v>
      </c>
      <c r="G342" t="s">
        <v>500</v>
      </c>
      <c r="H342">
        <f ca="1">IF(86&lt;&gt;86,0,0)</f>
        <v>0</v>
      </c>
      <c r="I342" t="s">
        <v>14</v>
      </c>
      <c r="J342" t="s">
        <v>14</v>
      </c>
    </row>
    <row r="343" spans="1:10">
      <c r="A343" t="s">
        <v>515</v>
      </c>
      <c r="B343" t="s">
        <v>499</v>
      </c>
      <c r="C343" t="s">
        <v>511</v>
      </c>
      <c r="D343" s="1">
        <v>19.99</v>
      </c>
      <c r="E343" s="2">
        <v>3.45</v>
      </c>
      <c r="F343" s="2">
        <v>68.97</v>
      </c>
      <c r="G343" t="s">
        <v>500</v>
      </c>
      <c r="H343">
        <f ca="1">IF(68.97&lt;&gt;68.97,0,0)</f>
        <v>0</v>
      </c>
      <c r="I343" t="s">
        <v>14</v>
      </c>
      <c r="J343" t="s">
        <v>14</v>
      </c>
    </row>
    <row r="344" spans="1:10">
      <c r="A344" t="s">
        <v>516</v>
      </c>
      <c r="B344" t="s">
        <v>499</v>
      </c>
      <c r="C344" t="s">
        <v>90</v>
      </c>
      <c r="D344" s="1">
        <v>19.97</v>
      </c>
      <c r="E344" s="2">
        <v>4.3</v>
      </c>
      <c r="F344" s="2">
        <v>85.87</v>
      </c>
      <c r="G344" t="s">
        <v>500</v>
      </c>
      <c r="H344">
        <f ca="1">IF(85.87&lt;&gt;85.87,0,0)</f>
        <v>0</v>
      </c>
      <c r="I344" t="s">
        <v>14</v>
      </c>
      <c r="J344" t="s">
        <v>14</v>
      </c>
    </row>
    <row r="345" spans="1:10">
      <c r="A345" t="s">
        <v>517</v>
      </c>
      <c r="B345" t="s">
        <v>499</v>
      </c>
      <c r="C345" t="s">
        <v>81</v>
      </c>
      <c r="D345" s="1">
        <v>19.9</v>
      </c>
      <c r="E345" s="2">
        <v>3.95</v>
      </c>
      <c r="F345" s="2">
        <v>78.61</v>
      </c>
      <c r="G345" t="s">
        <v>500</v>
      </c>
      <c r="H345">
        <f ca="1">IF(78.61&lt;&gt;78.6,0.010000000000005116,0)</f>
        <v>0</v>
      </c>
      <c r="I345" t="s">
        <v>14</v>
      </c>
      <c r="J345" t="s">
        <v>14</v>
      </c>
    </row>
    <row r="346" spans="1:10">
      <c r="A346" t="s">
        <v>518</v>
      </c>
      <c r="B346" t="s">
        <v>499</v>
      </c>
      <c r="C346" t="s">
        <v>90</v>
      </c>
      <c r="D346" s="1">
        <v>20.06</v>
      </c>
      <c r="E346" s="2">
        <v>4.3</v>
      </c>
      <c r="F346" s="2">
        <v>86.26</v>
      </c>
      <c r="G346" t="s">
        <v>500</v>
      </c>
      <c r="H346">
        <f ca="1">IF(86.26&lt;&gt;86.26,0,0)</f>
        <v>0</v>
      </c>
      <c r="I346" t="s">
        <v>14</v>
      </c>
      <c r="J346" t="s">
        <v>14</v>
      </c>
    </row>
    <row r="347" spans="1:10">
      <c r="A347" t="s">
        <v>519</v>
      </c>
      <c r="B347" t="s">
        <v>499</v>
      </c>
      <c r="C347" t="s">
        <v>85</v>
      </c>
      <c r="D347" s="1">
        <v>20.07</v>
      </c>
      <c r="E347" s="2">
        <v>9</v>
      </c>
      <c r="F347" s="2">
        <v>180.63</v>
      </c>
      <c r="G347" t="s">
        <v>500</v>
      </c>
      <c r="H347">
        <f ca="1">IF(180.63&lt;&gt;180.63,0,0)</f>
        <v>0</v>
      </c>
      <c r="I347" t="s">
        <v>14</v>
      </c>
      <c r="J347" t="s">
        <v>14</v>
      </c>
    </row>
    <row r="348" spans="1:10">
      <c r="A348" t="s">
        <v>520</v>
      </c>
      <c r="B348" t="s">
        <v>499</v>
      </c>
      <c r="C348" t="s">
        <v>521</v>
      </c>
      <c r="D348" s="1">
        <v>20.01</v>
      </c>
      <c r="E348" s="2">
        <v>4.7</v>
      </c>
      <c r="F348" s="2">
        <v>94.05</v>
      </c>
      <c r="G348" t="s">
        <v>500</v>
      </c>
      <c r="H348">
        <f ca="1">IF(94.05&lt;&gt;94.05,0,0)</f>
        <v>0</v>
      </c>
      <c r="I348" t="s">
        <v>14</v>
      </c>
      <c r="J348" t="s">
        <v>14</v>
      </c>
    </row>
    <row r="349" spans="1:10">
      <c r="A349" t="s">
        <v>522</v>
      </c>
      <c r="B349" t="s">
        <v>499</v>
      </c>
      <c r="C349" t="s">
        <v>90</v>
      </c>
      <c r="D349" s="1">
        <v>20.02</v>
      </c>
      <c r="E349" s="2">
        <v>4.3</v>
      </c>
      <c r="F349" s="2">
        <v>86.09</v>
      </c>
      <c r="G349" t="s">
        <v>500</v>
      </c>
      <c r="H349">
        <f ca="1">IF(86.09&lt;&gt;86.09,0,0)</f>
        <v>0</v>
      </c>
      <c r="I349" t="s">
        <v>14</v>
      </c>
      <c r="J349" t="s">
        <v>14</v>
      </c>
    </row>
    <row r="350" spans="1:10">
      <c r="A350" t="s">
        <v>523</v>
      </c>
      <c r="B350" t="s">
        <v>499</v>
      </c>
      <c r="C350" t="s">
        <v>505</v>
      </c>
      <c r="D350" s="1">
        <v>20.07</v>
      </c>
      <c r="E350" s="2">
        <v>4.7</v>
      </c>
      <c r="F350" s="2">
        <v>94.33</v>
      </c>
      <c r="G350" t="s">
        <v>500</v>
      </c>
      <c r="H350">
        <f ca="1">IF(94.33&lt;&gt;94.33,0,0)</f>
        <v>0</v>
      </c>
      <c r="I350" t="s">
        <v>14</v>
      </c>
      <c r="J350" t="s">
        <v>14</v>
      </c>
    </row>
    <row r="351" spans="1:10">
      <c r="A351" t="s">
        <v>524</v>
      </c>
      <c r="B351" t="s">
        <v>499</v>
      </c>
      <c r="C351" t="s">
        <v>88</v>
      </c>
      <c r="D351" s="1">
        <v>20.05</v>
      </c>
      <c r="E351" s="2">
        <v>4.7</v>
      </c>
      <c r="F351" s="2">
        <v>94.24</v>
      </c>
      <c r="G351" t="s">
        <v>500</v>
      </c>
      <c r="H351">
        <f ca="1">IF(94.24&lt;&gt;94.24,0,0)</f>
        <v>0</v>
      </c>
      <c r="I351" t="s">
        <v>14</v>
      </c>
      <c r="J351" t="s">
        <v>14</v>
      </c>
    </row>
    <row r="352" spans="1:10">
      <c r="A352" t="s">
        <v>525</v>
      </c>
      <c r="B352" t="s">
        <v>499</v>
      </c>
      <c r="C352" t="s">
        <v>81</v>
      </c>
      <c r="D352" s="1">
        <v>20.04</v>
      </c>
      <c r="E352" s="2">
        <v>3.95</v>
      </c>
      <c r="F352" s="2">
        <v>79.16</v>
      </c>
      <c r="G352" t="s">
        <v>500</v>
      </c>
      <c r="H352">
        <f ca="1">IF(79.16&lt;&gt;79.16,0,0)</f>
        <v>0</v>
      </c>
      <c r="I352" t="s">
        <v>14</v>
      </c>
      <c r="J352" t="s">
        <v>14</v>
      </c>
    </row>
    <row r="353" spans="1:10">
      <c r="A353" t="s">
        <v>526</v>
      </c>
      <c r="B353" t="s">
        <v>499</v>
      </c>
      <c r="C353" t="s">
        <v>521</v>
      </c>
      <c r="D353" s="1">
        <v>20.05</v>
      </c>
      <c r="E353" s="2">
        <v>4.7</v>
      </c>
      <c r="F353" s="2">
        <v>94.24</v>
      </c>
      <c r="G353" t="s">
        <v>500</v>
      </c>
      <c r="H353">
        <f ca="1">IF(94.24&lt;&gt;94.24,0,0)</f>
        <v>0</v>
      </c>
      <c r="I353" t="s">
        <v>14</v>
      </c>
      <c r="J353" t="s">
        <v>14</v>
      </c>
    </row>
    <row r="354" spans="1:10">
      <c r="A354" t="s">
        <v>527</v>
      </c>
      <c r="B354" t="s">
        <v>499</v>
      </c>
      <c r="C354" t="s">
        <v>81</v>
      </c>
      <c r="D354" s="1">
        <v>19.95</v>
      </c>
      <c r="E354" s="2">
        <v>3.95</v>
      </c>
      <c r="F354" s="2">
        <v>78.8</v>
      </c>
      <c r="G354" t="s">
        <v>500</v>
      </c>
      <c r="H354">
        <f ca="1">IF(78.8&lt;&gt;78.8,0,0)</f>
        <v>0</v>
      </c>
      <c r="I354" t="s">
        <v>14</v>
      </c>
      <c r="J354" t="s">
        <v>14</v>
      </c>
    </row>
    <row r="355" spans="1:10">
      <c r="A355" t="s">
        <v>528</v>
      </c>
      <c r="B355" t="s">
        <v>499</v>
      </c>
      <c r="C355" t="s">
        <v>521</v>
      </c>
      <c r="D355" s="1">
        <v>20.01</v>
      </c>
      <c r="E355" s="2">
        <v>4.7</v>
      </c>
      <c r="F355" s="2">
        <v>94.05</v>
      </c>
      <c r="G355" t="s">
        <v>500</v>
      </c>
      <c r="H355">
        <f ca="1">IF(94.05&lt;&gt;94.05,0,0)</f>
        <v>0</v>
      </c>
      <c r="I355" t="s">
        <v>14</v>
      </c>
      <c r="J355" t="s">
        <v>14</v>
      </c>
    </row>
    <row r="356" spans="1:10">
      <c r="A356" t="s">
        <v>529</v>
      </c>
      <c r="B356" t="s">
        <v>530</v>
      </c>
      <c r="C356" t="s">
        <v>70</v>
      </c>
      <c r="D356" s="1">
        <v>17.46</v>
      </c>
      <c r="E356" s="2">
        <v>5.2</v>
      </c>
      <c r="F356" s="2">
        <v>90.79</v>
      </c>
      <c r="G356" t="s">
        <v>531</v>
      </c>
      <c r="H356">
        <f ca="1">IF(90.79&lt;&gt;90.79,0,0)</f>
        <v>0</v>
      </c>
      <c r="I356" t="s">
        <v>501</v>
      </c>
      <c r="J356" t="s">
        <v>501</v>
      </c>
    </row>
    <row r="357" spans="1:10">
      <c r="A357" t="s">
        <v>532</v>
      </c>
      <c r="B357" t="s">
        <v>530</v>
      </c>
      <c r="C357" t="s">
        <v>90</v>
      </c>
      <c r="D357" s="1">
        <v>17.53</v>
      </c>
      <c r="E357" s="2">
        <v>4.3</v>
      </c>
      <c r="F357" s="2">
        <v>75.38</v>
      </c>
      <c r="G357" t="s">
        <v>531</v>
      </c>
      <c r="H357">
        <f ca="1">IF(75.38&lt;&gt;75.38,0,0)</f>
        <v>0</v>
      </c>
      <c r="I357" t="s">
        <v>501</v>
      </c>
      <c r="J357" t="s">
        <v>501</v>
      </c>
    </row>
    <row r="358" spans="1:10">
      <c r="A358" t="s">
        <v>533</v>
      </c>
      <c r="B358" t="s">
        <v>530</v>
      </c>
      <c r="C358" t="s">
        <v>90</v>
      </c>
      <c r="D358" s="1">
        <v>17.46</v>
      </c>
      <c r="E358" s="2">
        <v>4.3</v>
      </c>
      <c r="F358" s="2">
        <v>75.08</v>
      </c>
      <c r="G358" t="s">
        <v>531</v>
      </c>
      <c r="H358">
        <f ca="1">IF(75.08&lt;&gt;75.08,0,0)</f>
        <v>0</v>
      </c>
      <c r="I358" t="s">
        <v>501</v>
      </c>
      <c r="J358" t="s">
        <v>501</v>
      </c>
    </row>
    <row r="359" spans="1:10">
      <c r="A359" t="s">
        <v>534</v>
      </c>
      <c r="B359" t="s">
        <v>530</v>
      </c>
      <c r="C359" t="s">
        <v>521</v>
      </c>
      <c r="D359" s="1">
        <v>17.43</v>
      </c>
      <c r="E359" s="2">
        <v>4.7</v>
      </c>
      <c r="F359" s="2">
        <v>81.92</v>
      </c>
      <c r="G359" t="s">
        <v>531</v>
      </c>
      <c r="H359">
        <f ca="1">IF(81.92&lt;&gt;81.92,0,0)</f>
        <v>0</v>
      </c>
      <c r="I359" t="s">
        <v>501</v>
      </c>
      <c r="J359" t="s">
        <v>501</v>
      </c>
    </row>
    <row r="360" spans="1:10">
      <c r="A360" t="s">
        <v>535</v>
      </c>
      <c r="B360" t="s">
        <v>530</v>
      </c>
      <c r="C360" t="s">
        <v>88</v>
      </c>
      <c r="D360" s="1">
        <v>17.46</v>
      </c>
      <c r="E360" s="2">
        <v>4.7</v>
      </c>
      <c r="F360" s="2">
        <v>82.06</v>
      </c>
      <c r="G360" t="s">
        <v>531</v>
      </c>
      <c r="H360">
        <f ca="1">IF(82.06&lt;&gt;82.06,0,0)</f>
        <v>0</v>
      </c>
      <c r="I360" t="s">
        <v>501</v>
      </c>
      <c r="J360" t="s">
        <v>501</v>
      </c>
    </row>
    <row r="361" spans="1:10">
      <c r="A361" t="s">
        <v>536</v>
      </c>
      <c r="B361" t="s">
        <v>530</v>
      </c>
      <c r="C361" t="s">
        <v>505</v>
      </c>
      <c r="D361" s="1">
        <v>17.5</v>
      </c>
      <c r="E361" s="2">
        <v>4.7</v>
      </c>
      <c r="F361" s="2">
        <v>82.25</v>
      </c>
      <c r="G361" t="s">
        <v>531</v>
      </c>
      <c r="H361">
        <f ca="1">IF(82.25&lt;&gt;82.25,0,0)</f>
        <v>0</v>
      </c>
      <c r="I361" t="s">
        <v>501</v>
      </c>
      <c r="J361" t="s">
        <v>501</v>
      </c>
    </row>
    <row r="362" spans="1:10">
      <c r="A362" t="s">
        <v>537</v>
      </c>
      <c r="B362" t="s">
        <v>530</v>
      </c>
      <c r="C362" t="s">
        <v>90</v>
      </c>
      <c r="D362" s="1">
        <v>17.42</v>
      </c>
      <c r="E362" s="2">
        <v>4.3</v>
      </c>
      <c r="F362" s="2">
        <v>74.91</v>
      </c>
      <c r="G362" t="s">
        <v>531</v>
      </c>
      <c r="H362">
        <f ca="1">IF(74.91&lt;&gt;74.91,0,0)</f>
        <v>0</v>
      </c>
      <c r="I362" t="s">
        <v>501</v>
      </c>
      <c r="J362" t="s">
        <v>501</v>
      </c>
    </row>
    <row r="363" spans="1:10">
      <c r="A363" t="s">
        <v>538</v>
      </c>
      <c r="B363" t="s">
        <v>530</v>
      </c>
      <c r="C363" t="s">
        <v>88</v>
      </c>
      <c r="D363" s="1">
        <v>17.49</v>
      </c>
      <c r="E363" s="2">
        <v>4.7</v>
      </c>
      <c r="F363" s="2">
        <v>82.2</v>
      </c>
      <c r="G363" t="s">
        <v>531</v>
      </c>
      <c r="H363">
        <f ca="1">IF(82.2&lt;&gt;82.2,0,0)</f>
        <v>0</v>
      </c>
      <c r="I363" t="s">
        <v>501</v>
      </c>
      <c r="J363" t="s">
        <v>501</v>
      </c>
    </row>
    <row r="364" spans="1:10">
      <c r="A364" t="s">
        <v>539</v>
      </c>
      <c r="B364" t="s">
        <v>530</v>
      </c>
      <c r="C364" t="s">
        <v>70</v>
      </c>
      <c r="D364" s="1">
        <v>17.42</v>
      </c>
      <c r="E364" s="2">
        <v>5.2</v>
      </c>
      <c r="F364" s="2">
        <v>90.58</v>
      </c>
      <c r="G364" t="s">
        <v>531</v>
      </c>
      <c r="H364">
        <f ca="1">IF(90.58&lt;&gt;90.58,0,0)</f>
        <v>0</v>
      </c>
      <c r="I364" t="s">
        <v>501</v>
      </c>
      <c r="J364" t="s">
        <v>501</v>
      </c>
    </row>
    <row r="365" spans="1:10">
      <c r="A365" t="s">
        <v>540</v>
      </c>
      <c r="B365" t="s">
        <v>530</v>
      </c>
      <c r="C365" t="s">
        <v>507</v>
      </c>
      <c r="D365" s="1">
        <v>17.51</v>
      </c>
      <c r="E365" s="2">
        <v>5.2</v>
      </c>
      <c r="F365" s="2">
        <v>91.05</v>
      </c>
      <c r="G365" t="s">
        <v>531</v>
      </c>
      <c r="H365">
        <f ca="1">IF(91.05&lt;&gt;91.05,0,0)</f>
        <v>0</v>
      </c>
      <c r="I365" t="s">
        <v>501</v>
      </c>
      <c r="J365" t="s">
        <v>501</v>
      </c>
    </row>
    <row r="366" spans="1:10">
      <c r="A366" t="s">
        <v>541</v>
      </c>
      <c r="B366" t="s">
        <v>530</v>
      </c>
      <c r="C366" t="s">
        <v>90</v>
      </c>
      <c r="D366" s="1">
        <v>17.5</v>
      </c>
      <c r="E366" s="2">
        <v>4.3</v>
      </c>
      <c r="F366" s="2">
        <v>75.25</v>
      </c>
      <c r="G366" t="s">
        <v>531</v>
      </c>
      <c r="H366">
        <f ca="1">IF(75.25&lt;&gt;75.25,0,0)</f>
        <v>0</v>
      </c>
      <c r="I366" t="s">
        <v>501</v>
      </c>
      <c r="J366" t="s">
        <v>501</v>
      </c>
    </row>
    <row r="367" spans="1:10">
      <c r="A367" t="s">
        <v>542</v>
      </c>
      <c r="B367" t="s">
        <v>530</v>
      </c>
      <c r="C367" t="s">
        <v>81</v>
      </c>
      <c r="D367" s="1">
        <v>17.45</v>
      </c>
      <c r="E367" s="2">
        <v>3.95</v>
      </c>
      <c r="F367" s="2">
        <v>68.93</v>
      </c>
      <c r="G367" t="s">
        <v>531</v>
      </c>
      <c r="H367">
        <f ca="1">IF(68.93&lt;&gt;68.93,0,0)</f>
        <v>0</v>
      </c>
      <c r="I367" t="s">
        <v>501</v>
      </c>
      <c r="J367" t="s">
        <v>501</v>
      </c>
    </row>
    <row r="368" spans="1:10">
      <c r="A368" t="s">
        <v>543</v>
      </c>
      <c r="B368" t="s">
        <v>530</v>
      </c>
      <c r="C368" t="s">
        <v>513</v>
      </c>
      <c r="D368" s="1">
        <v>17.48</v>
      </c>
      <c r="E368" s="2">
        <v>4.7</v>
      </c>
      <c r="F368" s="2">
        <v>82.16</v>
      </c>
      <c r="G368" t="s">
        <v>531</v>
      </c>
      <c r="H368">
        <f ca="1">IF(82.16&lt;&gt;82.16,0,0)</f>
        <v>0</v>
      </c>
      <c r="I368" t="s">
        <v>501</v>
      </c>
      <c r="J368" t="s">
        <v>501</v>
      </c>
    </row>
    <row r="369" spans="1:10">
      <c r="A369" t="s">
        <v>544</v>
      </c>
      <c r="B369" t="s">
        <v>530</v>
      </c>
      <c r="C369" t="s">
        <v>81</v>
      </c>
      <c r="D369" s="1">
        <v>17.46</v>
      </c>
      <c r="E369" s="2">
        <v>3.95</v>
      </c>
      <c r="F369" s="2">
        <v>68.97</v>
      </c>
      <c r="G369" t="s">
        <v>531</v>
      </c>
      <c r="H369">
        <f ca="1">IF(68.97&lt;&gt;68.97,0,0)</f>
        <v>0</v>
      </c>
      <c r="I369" t="s">
        <v>501</v>
      </c>
      <c r="J369" t="s">
        <v>501</v>
      </c>
    </row>
    <row r="370" spans="1:10">
      <c r="A370" t="s">
        <v>545</v>
      </c>
      <c r="B370" t="s">
        <v>530</v>
      </c>
      <c r="C370" t="s">
        <v>70</v>
      </c>
      <c r="D370" s="1">
        <v>17.46</v>
      </c>
      <c r="E370" s="2">
        <v>5.2</v>
      </c>
      <c r="F370" s="2">
        <v>90.79</v>
      </c>
      <c r="G370" t="s">
        <v>531</v>
      </c>
      <c r="H370">
        <f ca="1">IF(90.79&lt;&gt;90.79,0,0)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530</v>
      </c>
      <c r="C371" t="s">
        <v>511</v>
      </c>
      <c r="D371" s="1">
        <v>17.5</v>
      </c>
      <c r="E371" s="2">
        <v>3.45</v>
      </c>
      <c r="F371" s="2">
        <v>60.38</v>
      </c>
      <c r="G371" t="s">
        <v>531</v>
      </c>
      <c r="H371">
        <f ca="1">IF(60.38&lt;&gt;60.38,0,0)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530</v>
      </c>
      <c r="C372" t="s">
        <v>90</v>
      </c>
      <c r="D372" s="1">
        <v>17.46</v>
      </c>
      <c r="E372" s="2">
        <v>4.3</v>
      </c>
      <c r="F372" s="2">
        <v>75.08</v>
      </c>
      <c r="G372" t="s">
        <v>531</v>
      </c>
      <c r="H372">
        <f ca="1">IF(75.08&lt;&gt;75.08,0,0)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530</v>
      </c>
      <c r="C373" t="s">
        <v>81</v>
      </c>
      <c r="D373" s="1">
        <v>17.46</v>
      </c>
      <c r="E373" s="2">
        <v>3.95</v>
      </c>
      <c r="F373" s="2">
        <v>68.97</v>
      </c>
      <c r="G373" t="s">
        <v>531</v>
      </c>
      <c r="H373">
        <f ca="1">IF(68.97&lt;&gt;68.97,0,0)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530</v>
      </c>
      <c r="C374" t="s">
        <v>511</v>
      </c>
      <c r="D374" s="1">
        <v>17.44</v>
      </c>
      <c r="E374" s="2">
        <v>3.45</v>
      </c>
      <c r="F374" s="2">
        <v>60.17</v>
      </c>
      <c r="G374" t="s">
        <v>531</v>
      </c>
      <c r="H374">
        <f ca="1">IF(60.17&lt;&gt;60.17,0,0)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530</v>
      </c>
      <c r="C375" t="s">
        <v>88</v>
      </c>
      <c r="D375" s="1">
        <v>17.45</v>
      </c>
      <c r="E375" s="2">
        <v>4.7</v>
      </c>
      <c r="F375" s="2">
        <v>82.02</v>
      </c>
      <c r="G375" t="s">
        <v>531</v>
      </c>
      <c r="H375">
        <f ca="1">IF(82.02&lt;&gt;82.02,0,0)</f>
        <v>0</v>
      </c>
      <c r="I375" t="s">
        <v>14</v>
      </c>
      <c r="J375" t="s">
        <v>14</v>
      </c>
    </row>
    <row r="376" spans="1:10">
      <c r="A376" t="s">
        <v>551</v>
      </c>
      <c r="B376" t="s">
        <v>530</v>
      </c>
      <c r="C376" t="s">
        <v>81</v>
      </c>
      <c r="D376" s="1">
        <v>17.44</v>
      </c>
      <c r="E376" s="2">
        <v>3.95</v>
      </c>
      <c r="F376" s="2">
        <v>68.89</v>
      </c>
      <c r="G376" t="s">
        <v>531</v>
      </c>
      <c r="H376">
        <f ca="1">IF(68.89&lt;&gt;68.89,0,0)</f>
        <v>0</v>
      </c>
      <c r="I376" t="s">
        <v>14</v>
      </c>
      <c r="J376" t="s">
        <v>14</v>
      </c>
    </row>
    <row r="377" spans="1:10">
      <c r="A377" t="s">
        <v>552</v>
      </c>
      <c r="B377" t="s">
        <v>530</v>
      </c>
      <c r="C377" t="s">
        <v>90</v>
      </c>
      <c r="D377" s="1">
        <v>17.47</v>
      </c>
      <c r="E377" s="2">
        <v>4.3</v>
      </c>
      <c r="F377" s="2">
        <v>75.12</v>
      </c>
      <c r="G377" t="s">
        <v>531</v>
      </c>
      <c r="H377">
        <f ca="1">IF(75.12&lt;&gt;75.12,0,0)</f>
        <v>0</v>
      </c>
      <c r="I377" t="s">
        <v>14</v>
      </c>
      <c r="J377" t="s">
        <v>14</v>
      </c>
    </row>
    <row r="378" spans="1:10">
      <c r="A378" t="s">
        <v>553</v>
      </c>
      <c r="B378" t="s">
        <v>530</v>
      </c>
      <c r="C378" t="s">
        <v>81</v>
      </c>
      <c r="D378" s="1">
        <v>17.52</v>
      </c>
      <c r="E378" s="2">
        <v>3.95</v>
      </c>
      <c r="F378" s="2">
        <v>69.2</v>
      </c>
      <c r="G378" t="s">
        <v>531</v>
      </c>
      <c r="H378">
        <f ca="1">IF(69.2&lt;&gt;69.2,0,0)</f>
        <v>0</v>
      </c>
      <c r="I378" t="s">
        <v>14</v>
      </c>
      <c r="J378" t="s">
        <v>14</v>
      </c>
    </row>
    <row r="379" spans="1:10">
      <c r="A379" t="s">
        <v>554</v>
      </c>
      <c r="B379" t="s">
        <v>530</v>
      </c>
      <c r="C379" t="s">
        <v>90</v>
      </c>
      <c r="D379" s="1">
        <v>17.5</v>
      </c>
      <c r="E379" s="2">
        <v>4.3</v>
      </c>
      <c r="F379" s="2">
        <v>75.25</v>
      </c>
      <c r="G379" t="s">
        <v>531</v>
      </c>
      <c r="H379">
        <f ca="1">IF(75.25&lt;&gt;75.25,0,0)</f>
        <v>0</v>
      </c>
      <c r="I379" t="s">
        <v>14</v>
      </c>
      <c r="J379" t="s">
        <v>14</v>
      </c>
    </row>
    <row r="380" spans="1:10">
      <c r="A380" t="s">
        <v>555</v>
      </c>
      <c r="B380" t="s">
        <v>530</v>
      </c>
      <c r="C380" t="s">
        <v>83</v>
      </c>
      <c r="D380" s="1">
        <v>17.47</v>
      </c>
      <c r="E380" s="2">
        <v>4.15</v>
      </c>
      <c r="F380" s="2">
        <v>72.5</v>
      </c>
      <c r="G380" t="s">
        <v>531</v>
      </c>
      <c r="H380">
        <f ca="1">IF(72.5&lt;&gt;72.5,0,0)</f>
        <v>0</v>
      </c>
      <c r="I380" t="s">
        <v>14</v>
      </c>
      <c r="J380" t="s">
        <v>14</v>
      </c>
    </row>
    <row r="381" spans="1:10">
      <c r="A381" t="s">
        <v>556</v>
      </c>
      <c r="B381" t="s">
        <v>530</v>
      </c>
      <c r="C381" t="s">
        <v>81</v>
      </c>
      <c r="D381" s="1">
        <v>17.46</v>
      </c>
      <c r="E381" s="2">
        <v>3.95</v>
      </c>
      <c r="F381" s="2">
        <v>68.97</v>
      </c>
      <c r="G381" t="s">
        <v>531</v>
      </c>
      <c r="H381">
        <f ca="1">IF(68.97&lt;&gt;68.97,0,0)</f>
        <v>0</v>
      </c>
      <c r="I381" t="s">
        <v>14</v>
      </c>
      <c r="J381" t="s">
        <v>14</v>
      </c>
    </row>
    <row r="382" spans="1:10">
      <c r="A382" t="s">
        <v>557</v>
      </c>
      <c r="B382" t="s">
        <v>530</v>
      </c>
      <c r="C382" t="s">
        <v>81</v>
      </c>
      <c r="D382" s="1">
        <v>17.46</v>
      </c>
      <c r="E382" s="2">
        <v>3.95</v>
      </c>
      <c r="F382" s="2">
        <v>68.97</v>
      </c>
      <c r="G382" t="s">
        <v>531</v>
      </c>
      <c r="H382">
        <f ca="1">IF(68.97&lt;&gt;68.97,0,0)</f>
        <v>0</v>
      </c>
      <c r="I382" t="s">
        <v>14</v>
      </c>
      <c r="J382" t="s">
        <v>14</v>
      </c>
    </row>
    <row r="383" spans="1:10">
      <c r="A383" t="s">
        <v>558</v>
      </c>
      <c r="B383" t="s">
        <v>530</v>
      </c>
      <c r="C383" t="s">
        <v>70</v>
      </c>
      <c r="D383" s="1">
        <v>17.45</v>
      </c>
      <c r="E383" s="2">
        <v>5.2</v>
      </c>
      <c r="F383" s="2">
        <v>90.74</v>
      </c>
      <c r="G383" t="s">
        <v>531</v>
      </c>
      <c r="H383">
        <f ca="1">IF(90.74&lt;&gt;90.74,0,0)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530</v>
      </c>
      <c r="C384" t="s">
        <v>81</v>
      </c>
      <c r="D384" s="1">
        <v>17.45</v>
      </c>
      <c r="E384" s="2">
        <v>3.95</v>
      </c>
      <c r="F384" s="2">
        <v>68.93</v>
      </c>
      <c r="G384" t="s">
        <v>531</v>
      </c>
      <c r="H384">
        <f ca="1">IF(68.93&lt;&gt;68.93,0,0)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530</v>
      </c>
      <c r="C385" t="s">
        <v>81</v>
      </c>
      <c r="D385" s="1">
        <v>17.41</v>
      </c>
      <c r="E385" s="2">
        <v>3.95</v>
      </c>
      <c r="F385" s="2">
        <v>68.77</v>
      </c>
      <c r="G385" t="s">
        <v>531</v>
      </c>
      <c r="H385">
        <f ca="1">IF(68.77&lt;&gt;68.77,0,0)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530</v>
      </c>
      <c r="C386" t="s">
        <v>505</v>
      </c>
      <c r="D386" s="1">
        <v>17.4</v>
      </c>
      <c r="E386" s="2">
        <v>4.7</v>
      </c>
      <c r="F386" s="2">
        <v>81.78</v>
      </c>
      <c r="G386" t="s">
        <v>531</v>
      </c>
      <c r="H386">
        <f ca="1">IF(81.78&lt;&gt;81.78,0,0)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563</v>
      </c>
      <c r="C387" t="s">
        <v>564</v>
      </c>
      <c r="D387" s="1">
        <v>17.03</v>
      </c>
      <c r="E387" s="2">
        <v>5.7</v>
      </c>
      <c r="F387" s="2">
        <v>97.07</v>
      </c>
      <c r="G387" t="s">
        <v>565</v>
      </c>
      <c r="H387">
        <f ca="1">IF(97.07&lt;&gt;97.07,0,0)</f>
        <v>0</v>
      </c>
      <c r="I387" t="s">
        <v>14</v>
      </c>
      <c r="J387" t="s">
        <v>14</v>
      </c>
    </row>
    <row r="388" spans="1:10">
      <c r="A388" t="s">
        <v>566</v>
      </c>
      <c r="B388" t="s">
        <v>563</v>
      </c>
      <c r="C388" t="s">
        <v>567</v>
      </c>
      <c r="D388" s="1">
        <v>16.53</v>
      </c>
      <c r="E388" s="2">
        <v>4.15</v>
      </c>
      <c r="F388" s="2">
        <v>68.6</v>
      </c>
      <c r="G388" t="s">
        <v>565</v>
      </c>
      <c r="H388">
        <f ca="1">IF(68.6&lt;&gt;68.6,0,0)</f>
        <v>0</v>
      </c>
      <c r="I388" t="s">
        <v>14</v>
      </c>
      <c r="J388" t="s">
        <v>14</v>
      </c>
    </row>
    <row r="389" spans="1:10">
      <c r="A389" t="s">
        <v>568</v>
      </c>
      <c r="B389" t="s">
        <v>563</v>
      </c>
      <c r="C389" t="s">
        <v>569</v>
      </c>
      <c r="D389" s="1">
        <v>17.11</v>
      </c>
      <c r="E389" s="2">
        <v>4.3</v>
      </c>
      <c r="F389" s="2">
        <v>73.57</v>
      </c>
      <c r="G389" t="s">
        <v>565</v>
      </c>
      <c r="H389">
        <f ca="1">IF(73.57&lt;&gt;73.57,0,0)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563</v>
      </c>
      <c r="C390" t="s">
        <v>571</v>
      </c>
      <c r="D390" s="1">
        <v>17.07</v>
      </c>
      <c r="E390" s="2">
        <v>5.45</v>
      </c>
      <c r="F390" s="2">
        <v>93.03</v>
      </c>
      <c r="G390" t="s">
        <v>565</v>
      </c>
      <c r="H390">
        <f ca="1">IF(93.03&lt;&gt;93.03,0,0)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563</v>
      </c>
      <c r="C391" t="s">
        <v>573</v>
      </c>
      <c r="D391" s="1">
        <v>17.13</v>
      </c>
      <c r="E391" s="2">
        <v>5.95</v>
      </c>
      <c r="F391" s="2">
        <v>101.92</v>
      </c>
      <c r="G391" t="s">
        <v>565</v>
      </c>
      <c r="H391">
        <f ca="1">IF(101.92&lt;&gt;101.92,0,0)</f>
        <v>0</v>
      </c>
      <c r="I391" t="s">
        <v>14</v>
      </c>
      <c r="J391" t="s">
        <v>14</v>
      </c>
    </row>
    <row r="392" spans="1:10">
      <c r="A392" t="s">
        <v>574</v>
      </c>
      <c r="B392" t="s">
        <v>563</v>
      </c>
      <c r="C392" t="s">
        <v>575</v>
      </c>
      <c r="D392" s="1">
        <v>16.89</v>
      </c>
      <c r="E392" s="2">
        <v>4.15</v>
      </c>
      <c r="F392" s="2">
        <v>70.09</v>
      </c>
      <c r="G392" t="s">
        <v>565</v>
      </c>
      <c r="H392">
        <f ca="1">IF(70.09&lt;&gt;70.09,0,0)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577</v>
      </c>
      <c r="C393" t="s">
        <v>293</v>
      </c>
      <c r="D393" s="1">
        <v>19.68</v>
      </c>
      <c r="E393" s="2">
        <v>3.1</v>
      </c>
      <c r="F393" s="2">
        <v>61.01</v>
      </c>
      <c r="G393" t="s">
        <v>578</v>
      </c>
      <c r="H393">
        <f ca="1">IF(61.01&lt;&gt;61.01,0,0)</f>
        <v>0</v>
      </c>
      <c r="I393" t="s">
        <v>14</v>
      </c>
      <c r="J393" t="s">
        <v>14</v>
      </c>
    </row>
    <row r="394" spans="1:10">
      <c r="A394" t="s">
        <v>579</v>
      </c>
      <c r="B394" t="s">
        <v>577</v>
      </c>
      <c r="C394" t="s">
        <v>309</v>
      </c>
      <c r="D394" s="1">
        <v>19.64</v>
      </c>
      <c r="E394" s="2">
        <v>4.15</v>
      </c>
      <c r="F394" s="2">
        <v>81.51</v>
      </c>
      <c r="G394" t="s">
        <v>578</v>
      </c>
      <c r="H394">
        <f ca="1">IF(81.51&lt;&gt;81.51,0,0)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577</v>
      </c>
      <c r="C395" t="s">
        <v>259</v>
      </c>
      <c r="D395" s="1">
        <v>19.57</v>
      </c>
      <c r="E395" s="2">
        <v>4.15</v>
      </c>
      <c r="F395" s="2">
        <v>81.22</v>
      </c>
      <c r="G395" t="s">
        <v>578</v>
      </c>
      <c r="H395">
        <f ca="1">IF(81.22&lt;&gt;81.22,0,0)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577</v>
      </c>
      <c r="C396" t="s">
        <v>253</v>
      </c>
      <c r="D396" s="1">
        <v>19.6</v>
      </c>
      <c r="E396" s="2">
        <v>4.15</v>
      </c>
      <c r="F396" s="2">
        <v>81.34</v>
      </c>
      <c r="G396" t="s">
        <v>578</v>
      </c>
      <c r="H396">
        <f ca="1">IF(81.34&lt;&gt;81.34,0,0)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577</v>
      </c>
      <c r="C397" t="s">
        <v>253</v>
      </c>
      <c r="D397" s="1">
        <v>19.68</v>
      </c>
      <c r="E397" s="2">
        <v>4.15</v>
      </c>
      <c r="F397" s="2">
        <v>81.67</v>
      </c>
      <c r="G397" t="s">
        <v>578</v>
      </c>
      <c r="H397">
        <f ca="1">IF(81.67&lt;&gt;81.67,0,0)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577</v>
      </c>
      <c r="C398" t="s">
        <v>584</v>
      </c>
      <c r="D398" s="1">
        <v>19.63</v>
      </c>
      <c r="E398" s="2">
        <v>4.3</v>
      </c>
      <c r="F398" s="2">
        <v>84.41</v>
      </c>
      <c r="G398" t="s">
        <v>578</v>
      </c>
      <c r="H398">
        <f ca="1">IF(84.41&lt;&gt;84.41,0,0)</f>
        <v>0</v>
      </c>
      <c r="I398" t="s">
        <v>14</v>
      </c>
      <c r="J398" t="s">
        <v>14</v>
      </c>
    </row>
    <row r="399" spans="1:10">
      <c r="A399" t="s">
        <v>585</v>
      </c>
      <c r="B399" t="s">
        <v>577</v>
      </c>
      <c r="C399" t="s">
        <v>259</v>
      </c>
      <c r="D399" s="1">
        <v>19.55</v>
      </c>
      <c r="E399" s="2">
        <v>4.15</v>
      </c>
      <c r="F399" s="2">
        <v>81.13</v>
      </c>
      <c r="G399" t="s">
        <v>578</v>
      </c>
      <c r="H399">
        <f ca="1">IF(81.13&lt;&gt;81.13,0,0)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577</v>
      </c>
      <c r="C400" t="s">
        <v>261</v>
      </c>
      <c r="D400" s="1">
        <v>19.67</v>
      </c>
      <c r="E400" s="2">
        <v>3.1</v>
      </c>
      <c r="F400" s="2">
        <v>60.98</v>
      </c>
      <c r="G400" t="s">
        <v>578</v>
      </c>
      <c r="H400">
        <f ca="1">IF(60.98&lt;&gt;60.98,0,0)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577</v>
      </c>
      <c r="C401" t="s">
        <v>253</v>
      </c>
      <c r="D401" s="1">
        <v>19.66</v>
      </c>
      <c r="E401" s="2">
        <v>4.15</v>
      </c>
      <c r="F401" s="2">
        <v>81.59</v>
      </c>
      <c r="G401" t="s">
        <v>578</v>
      </c>
      <c r="H401">
        <f ca="1">IF(81.59&lt;&gt;81.59,0,0)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577</v>
      </c>
      <c r="C402" t="s">
        <v>251</v>
      </c>
      <c r="D402" s="1">
        <v>19.62</v>
      </c>
      <c r="E402" s="2">
        <v>3.85</v>
      </c>
      <c r="F402" s="2">
        <v>75.54</v>
      </c>
      <c r="G402" t="s">
        <v>578</v>
      </c>
      <c r="H402">
        <f ca="1">IF(75.54&lt;&gt;75.54,0,0)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577</v>
      </c>
      <c r="C403" t="s">
        <v>259</v>
      </c>
      <c r="D403" s="1">
        <v>19.55</v>
      </c>
      <c r="E403" s="2">
        <v>4.15</v>
      </c>
      <c r="F403" s="2">
        <v>81.13</v>
      </c>
      <c r="G403" t="s">
        <v>578</v>
      </c>
      <c r="H403">
        <f ca="1">IF(81.13&lt;&gt;81.13,0,0)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577</v>
      </c>
      <c r="C404" t="s">
        <v>253</v>
      </c>
      <c r="D404" s="1">
        <v>19.53</v>
      </c>
      <c r="E404" s="2">
        <v>4.15</v>
      </c>
      <c r="F404" s="2">
        <v>81.05</v>
      </c>
      <c r="G404" t="s">
        <v>578</v>
      </c>
      <c r="H404">
        <f ca="1">IF(81.05&lt;&gt;81.05,0,0)</f>
        <v>0</v>
      </c>
      <c r="I404" t="s">
        <v>14</v>
      </c>
      <c r="J404" t="s">
        <v>14</v>
      </c>
    </row>
    <row r="405" spans="1:10">
      <c r="A405" t="s">
        <v>591</v>
      </c>
      <c r="B405" t="s">
        <v>577</v>
      </c>
      <c r="C405" t="s">
        <v>267</v>
      </c>
      <c r="D405" s="1">
        <v>19.58</v>
      </c>
      <c r="E405" s="2">
        <v>4.9</v>
      </c>
      <c r="F405" s="2">
        <v>95.94</v>
      </c>
      <c r="G405" t="s">
        <v>578</v>
      </c>
      <c r="H405">
        <f ca="1">IF(95.94&lt;&gt;95.94,0,0)</f>
        <v>0</v>
      </c>
      <c r="I405" t="s">
        <v>14</v>
      </c>
      <c r="J405" t="s">
        <v>14</v>
      </c>
    </row>
    <row r="406" spans="1:10">
      <c r="A406" t="s">
        <v>592</v>
      </c>
      <c r="B406" t="s">
        <v>577</v>
      </c>
      <c r="C406" t="s">
        <v>261</v>
      </c>
      <c r="D406" s="1">
        <v>19.56</v>
      </c>
      <c r="E406" s="2">
        <v>3.1</v>
      </c>
      <c r="F406" s="2">
        <v>60.64</v>
      </c>
      <c r="G406" t="s">
        <v>578</v>
      </c>
      <c r="H406">
        <f ca="1">IF(60.64&lt;&gt;60.64,0,0)</f>
        <v>0</v>
      </c>
      <c r="I406" t="s">
        <v>14</v>
      </c>
      <c r="J406" t="s">
        <v>14</v>
      </c>
    </row>
    <row r="407" spans="1:10">
      <c r="A407" t="s">
        <v>593</v>
      </c>
      <c r="B407" t="s">
        <v>577</v>
      </c>
      <c r="C407" t="s">
        <v>253</v>
      </c>
      <c r="D407" s="1">
        <v>19.61</v>
      </c>
      <c r="E407" s="2">
        <v>4.15</v>
      </c>
      <c r="F407" s="2">
        <v>81.38</v>
      </c>
      <c r="G407" t="s">
        <v>578</v>
      </c>
      <c r="H407">
        <f ca="1">IF(81.38&lt;&gt;81.38,0,0)</f>
        <v>0</v>
      </c>
      <c r="I407" t="s">
        <v>14</v>
      </c>
      <c r="J407" t="s">
        <v>14</v>
      </c>
    </row>
    <row r="408" spans="1:10">
      <c r="A408" t="s">
        <v>594</v>
      </c>
      <c r="B408" t="s">
        <v>577</v>
      </c>
      <c r="C408" t="s">
        <v>309</v>
      </c>
      <c r="D408" s="1">
        <v>19.57</v>
      </c>
      <c r="E408" s="2">
        <v>4.15</v>
      </c>
      <c r="F408" s="2">
        <v>81.22</v>
      </c>
      <c r="G408" t="s">
        <v>578</v>
      </c>
      <c r="H408">
        <f ca="1">IF(81.22&lt;&gt;81.22,0,0)</f>
        <v>0</v>
      </c>
      <c r="I408" t="s">
        <v>14</v>
      </c>
      <c r="J408" t="s">
        <v>14</v>
      </c>
    </row>
    <row r="409" spans="1:10">
      <c r="A409" t="s">
        <v>595</v>
      </c>
      <c r="B409" t="s">
        <v>577</v>
      </c>
      <c r="C409" t="s">
        <v>261</v>
      </c>
      <c r="D409" s="1">
        <v>19.61</v>
      </c>
      <c r="E409" s="2">
        <v>3.1</v>
      </c>
      <c r="F409" s="2">
        <v>60.79</v>
      </c>
      <c r="G409" t="s">
        <v>578</v>
      </c>
      <c r="H409">
        <f ca="1">IF(60.79&lt;&gt;60.79,0,0)</f>
        <v>0</v>
      </c>
      <c r="I409" t="s">
        <v>14</v>
      </c>
      <c r="J409" t="s">
        <v>14</v>
      </c>
    </row>
    <row r="410" spans="1:10">
      <c r="A410" t="s">
        <v>596</v>
      </c>
      <c r="B410" t="s">
        <v>577</v>
      </c>
      <c r="C410" t="s">
        <v>253</v>
      </c>
      <c r="D410" s="1">
        <v>19.56</v>
      </c>
      <c r="E410" s="2">
        <v>4.15</v>
      </c>
      <c r="F410" s="2">
        <v>81.17</v>
      </c>
      <c r="G410" t="s">
        <v>578</v>
      </c>
      <c r="H410">
        <f ca="1">IF(81.17&lt;&gt;81.17,0,0)</f>
        <v>0</v>
      </c>
      <c r="I410" t="s">
        <v>14</v>
      </c>
      <c r="J410" t="s">
        <v>14</v>
      </c>
    </row>
    <row r="411" spans="1:10">
      <c r="A411" t="s">
        <v>597</v>
      </c>
      <c r="B411" t="s">
        <v>577</v>
      </c>
      <c r="C411" t="s">
        <v>261</v>
      </c>
      <c r="D411" s="1">
        <v>19.54</v>
      </c>
      <c r="E411" s="2">
        <v>3.1</v>
      </c>
      <c r="F411" s="2">
        <v>60.57</v>
      </c>
      <c r="G411" t="s">
        <v>578</v>
      </c>
      <c r="H411">
        <f ca="1">IF(60.57&lt;&gt;60.57,0,0)</f>
        <v>0</v>
      </c>
      <c r="I411" t="s">
        <v>14</v>
      </c>
      <c r="J411" t="s">
        <v>14</v>
      </c>
    </row>
    <row r="412" spans="1:10">
      <c r="A412" t="s">
        <v>598</v>
      </c>
      <c r="B412" t="s">
        <v>577</v>
      </c>
      <c r="C412" t="s">
        <v>270</v>
      </c>
      <c r="D412" s="1">
        <v>19.68</v>
      </c>
      <c r="E412" s="2">
        <v>3.85</v>
      </c>
      <c r="F412" s="2">
        <v>75.77</v>
      </c>
      <c r="G412" t="s">
        <v>578</v>
      </c>
      <c r="H412">
        <f ca="1">IF(75.77&lt;&gt;75.77,0,0)</f>
        <v>0</v>
      </c>
      <c r="I412" t="s">
        <v>14</v>
      </c>
      <c r="J412" t="s">
        <v>14</v>
      </c>
    </row>
    <row r="413" spans="1:10">
      <c r="A413" t="s">
        <v>599</v>
      </c>
      <c r="B413" t="s">
        <v>577</v>
      </c>
      <c r="C413" t="s">
        <v>253</v>
      </c>
      <c r="D413" s="1">
        <v>19.59</v>
      </c>
      <c r="E413" s="2">
        <v>4.15</v>
      </c>
      <c r="F413" s="2">
        <v>81.3</v>
      </c>
      <c r="G413" t="s">
        <v>578</v>
      </c>
      <c r="H413">
        <f ca="1">IF(81.3&lt;&gt;81.3,0,0)</f>
        <v>0</v>
      </c>
      <c r="I413" t="s">
        <v>14</v>
      </c>
      <c r="J413" t="s">
        <v>14</v>
      </c>
    </row>
    <row r="414" spans="1:10">
      <c r="A414" t="s">
        <v>600</v>
      </c>
      <c r="B414" t="s">
        <v>577</v>
      </c>
      <c r="C414" t="s">
        <v>251</v>
      </c>
      <c r="D414" s="1">
        <v>19.56</v>
      </c>
      <c r="E414" s="2">
        <v>3.85</v>
      </c>
      <c r="F414" s="2">
        <v>75.31</v>
      </c>
      <c r="G414" t="s">
        <v>578</v>
      </c>
      <c r="H414">
        <f ca="1">IF(75.31&lt;&gt;75.31,0,0)</f>
        <v>0</v>
      </c>
      <c r="I414" t="s">
        <v>14</v>
      </c>
      <c r="J414" t="s">
        <v>14</v>
      </c>
    </row>
    <row r="415" spans="1:10">
      <c r="A415" t="s">
        <v>601</v>
      </c>
      <c r="B415" t="s">
        <v>577</v>
      </c>
      <c r="C415" t="s">
        <v>253</v>
      </c>
      <c r="D415" s="1">
        <v>19.57</v>
      </c>
      <c r="E415" s="2">
        <v>4.15</v>
      </c>
      <c r="F415" s="2">
        <v>81.22</v>
      </c>
      <c r="G415" t="s">
        <v>578</v>
      </c>
      <c r="H415">
        <f ca="1">IF(81.22&lt;&gt;81.22,0,0)</f>
        <v>0</v>
      </c>
      <c r="I415" t="s">
        <v>14</v>
      </c>
      <c r="J415" t="s">
        <v>14</v>
      </c>
    </row>
    <row r="416" spans="1:10">
      <c r="A416" t="s">
        <v>602</v>
      </c>
      <c r="B416" t="s">
        <v>577</v>
      </c>
      <c r="C416" t="s">
        <v>251</v>
      </c>
      <c r="D416" s="1">
        <v>19.65</v>
      </c>
      <c r="E416" s="2">
        <v>3.85</v>
      </c>
      <c r="F416" s="2">
        <v>75.65</v>
      </c>
      <c r="G416" t="s">
        <v>578</v>
      </c>
      <c r="H416">
        <f ca="1">IF(75.65&lt;&gt;75.65,0,0)</f>
        <v>0</v>
      </c>
      <c r="I416" t="s">
        <v>14</v>
      </c>
      <c r="J416" t="s">
        <v>14</v>
      </c>
    </row>
    <row r="417" spans="1:10">
      <c r="A417" t="s">
        <v>603</v>
      </c>
      <c r="B417" t="s">
        <v>577</v>
      </c>
      <c r="C417" t="s">
        <v>311</v>
      </c>
      <c r="D417" s="1">
        <v>19.63</v>
      </c>
      <c r="E417" s="2">
        <v>4.15</v>
      </c>
      <c r="F417" s="2">
        <v>81.46</v>
      </c>
      <c r="G417" t="s">
        <v>578</v>
      </c>
      <c r="H417">
        <f ca="1">IF(81.46&lt;&gt;81.46,0,0)</f>
        <v>0</v>
      </c>
      <c r="I417" t="s">
        <v>14</v>
      </c>
      <c r="J417" t="s">
        <v>14</v>
      </c>
    </row>
    <row r="418" spans="1:10">
      <c r="A418" t="s">
        <v>604</v>
      </c>
      <c r="B418" t="s">
        <v>577</v>
      </c>
      <c r="C418" t="s">
        <v>251</v>
      </c>
      <c r="D418" s="1">
        <v>19.55</v>
      </c>
      <c r="E418" s="2">
        <v>3.85</v>
      </c>
      <c r="F418" s="2">
        <v>75.27</v>
      </c>
      <c r="G418" t="s">
        <v>578</v>
      </c>
      <c r="H418">
        <f ca="1">IF(75.27&lt;&gt;75.27,0,0)</f>
        <v>0</v>
      </c>
      <c r="I418" t="s">
        <v>14</v>
      </c>
      <c r="J418" t="s">
        <v>14</v>
      </c>
    </row>
    <row r="419" spans="1:10">
      <c r="A419" t="s">
        <v>605</v>
      </c>
      <c r="B419" t="s">
        <v>577</v>
      </c>
      <c r="C419" t="s">
        <v>606</v>
      </c>
      <c r="D419" s="1">
        <v>19.63</v>
      </c>
      <c r="E419" s="2">
        <v>3.1</v>
      </c>
      <c r="F419" s="2">
        <v>60.85</v>
      </c>
      <c r="G419" t="s">
        <v>578</v>
      </c>
      <c r="H419">
        <f ca="1">IF(60.85&lt;&gt;60.85,0,0)</f>
        <v>0</v>
      </c>
      <c r="I419" t="s">
        <v>14</v>
      </c>
      <c r="J419" t="s">
        <v>14</v>
      </c>
    </row>
    <row r="420" spans="1:10">
      <c r="A420" t="s">
        <v>607</v>
      </c>
      <c r="B420" t="s">
        <v>577</v>
      </c>
      <c r="C420" t="s">
        <v>311</v>
      </c>
      <c r="D420" s="1">
        <v>19.58</v>
      </c>
      <c r="E420" s="2">
        <v>4.15</v>
      </c>
      <c r="F420" s="2">
        <v>81.26</v>
      </c>
      <c r="G420" t="s">
        <v>578</v>
      </c>
      <c r="H420">
        <f ca="1">IF(81.26&lt;&gt;81.26,0,0)</f>
        <v>0</v>
      </c>
      <c r="I420" t="s">
        <v>14</v>
      </c>
      <c r="J420" t="s">
        <v>14</v>
      </c>
    </row>
    <row r="421" spans="1:10">
      <c r="A421" t="s">
        <v>608</v>
      </c>
      <c r="B421" t="s">
        <v>577</v>
      </c>
      <c r="C421" t="s">
        <v>261</v>
      </c>
      <c r="D421" s="1">
        <v>19.59</v>
      </c>
      <c r="E421" s="2">
        <v>3.1</v>
      </c>
      <c r="F421" s="2">
        <v>60.73</v>
      </c>
      <c r="G421" t="s">
        <v>578</v>
      </c>
      <c r="H421">
        <f ca="1">IF(60.73&lt;&gt;60.73,0,0)</f>
        <v>0</v>
      </c>
      <c r="I421" t="s">
        <v>14</v>
      </c>
      <c r="J421" t="s">
        <v>14</v>
      </c>
    </row>
    <row r="422" spans="1:10">
      <c r="A422" t="s">
        <v>609</v>
      </c>
      <c r="B422" t="s">
        <v>577</v>
      </c>
      <c r="C422" t="s">
        <v>606</v>
      </c>
      <c r="D422" s="1">
        <v>19.64</v>
      </c>
      <c r="E422" s="2">
        <v>3.1</v>
      </c>
      <c r="F422" s="2">
        <v>60.88</v>
      </c>
      <c r="G422" t="s">
        <v>578</v>
      </c>
      <c r="H422">
        <f ca="1">IF(60.88&lt;&gt;60.88,0,0)</f>
        <v>0</v>
      </c>
      <c r="I422" t="s">
        <v>14</v>
      </c>
      <c r="J422" t="s">
        <v>14</v>
      </c>
    </row>
    <row r="423" spans="1:10">
      <c r="A423" t="s">
        <v>610</v>
      </c>
      <c r="B423" t="s">
        <v>577</v>
      </c>
      <c r="C423" t="s">
        <v>253</v>
      </c>
      <c r="D423" s="1">
        <v>19.63</v>
      </c>
      <c r="E423" s="2">
        <v>4.15</v>
      </c>
      <c r="F423" s="2">
        <v>81.46</v>
      </c>
      <c r="G423" t="s">
        <v>578</v>
      </c>
      <c r="H423">
        <f ca="1">IF(81.46&lt;&gt;81.46,0,0)</f>
        <v>0</v>
      </c>
      <c r="I423" t="s">
        <v>14</v>
      </c>
      <c r="J423" t="s">
        <v>14</v>
      </c>
    </row>
    <row r="424" spans="1:10">
      <c r="A424" t="s">
        <v>611</v>
      </c>
      <c r="B424" t="s">
        <v>577</v>
      </c>
      <c r="C424" t="s">
        <v>261</v>
      </c>
      <c r="D424" s="1">
        <v>19.56</v>
      </c>
      <c r="E424" s="2">
        <v>3.1</v>
      </c>
      <c r="F424" s="2">
        <v>60.64</v>
      </c>
      <c r="G424" t="s">
        <v>578</v>
      </c>
      <c r="H424">
        <f ca="1">IF(60.64&lt;&gt;60.64,0,0)</f>
        <v>0</v>
      </c>
      <c r="I424" t="s">
        <v>14</v>
      </c>
      <c r="J424" t="s">
        <v>14</v>
      </c>
    </row>
    <row r="425" spans="1:10">
      <c r="A425" t="s">
        <v>612</v>
      </c>
      <c r="B425" t="s">
        <v>577</v>
      </c>
      <c r="C425" t="s">
        <v>259</v>
      </c>
      <c r="D425" s="1">
        <v>19.57</v>
      </c>
      <c r="E425" s="2">
        <v>4.15</v>
      </c>
      <c r="F425" s="2">
        <v>81.22</v>
      </c>
      <c r="G425" t="s">
        <v>578</v>
      </c>
      <c r="H425">
        <f ca="1">IF(81.22&lt;&gt;81.22,0,0)</f>
        <v>0</v>
      </c>
      <c r="I425" t="s">
        <v>14</v>
      </c>
      <c r="J425" t="s">
        <v>14</v>
      </c>
    </row>
    <row r="426" spans="1:10">
      <c r="A426" t="s">
        <v>613</v>
      </c>
      <c r="B426" t="s">
        <v>614</v>
      </c>
      <c r="C426" t="s">
        <v>289</v>
      </c>
      <c r="D426" s="1">
        <v>15.78</v>
      </c>
      <c r="E426" s="2">
        <v>4.3</v>
      </c>
      <c r="F426" s="2">
        <v>67.85</v>
      </c>
      <c r="G426" t="s">
        <v>615</v>
      </c>
      <c r="H426">
        <f ca="1">IF(67.85&lt;&gt;67.85,0,0)</f>
        <v>0</v>
      </c>
      <c r="I426" t="s">
        <v>14</v>
      </c>
      <c r="J426" t="s">
        <v>14</v>
      </c>
    </row>
    <row r="427" spans="1:10">
      <c r="A427" t="s">
        <v>616</v>
      </c>
      <c r="B427" t="s">
        <v>614</v>
      </c>
      <c r="C427" t="s">
        <v>309</v>
      </c>
      <c r="D427" s="1">
        <v>15.79</v>
      </c>
      <c r="E427" s="2">
        <v>4.15</v>
      </c>
      <c r="F427" s="2">
        <v>65.53</v>
      </c>
      <c r="G427" t="s">
        <v>615</v>
      </c>
      <c r="H427">
        <f ca="1">IF(65.53&lt;&gt;65.53,0,0)</f>
        <v>0</v>
      </c>
      <c r="I427" t="s">
        <v>14</v>
      </c>
      <c r="J427" t="s">
        <v>14</v>
      </c>
    </row>
    <row r="428" spans="1:10">
      <c r="A428" t="s">
        <v>617</v>
      </c>
      <c r="B428" t="s">
        <v>614</v>
      </c>
      <c r="C428" t="s">
        <v>293</v>
      </c>
      <c r="D428" s="1">
        <v>15.82</v>
      </c>
      <c r="E428" s="2">
        <v>3.1</v>
      </c>
      <c r="F428" s="2">
        <v>49.04</v>
      </c>
      <c r="G428" t="s">
        <v>615</v>
      </c>
      <c r="H428">
        <f ca="1">IF(49.04&lt;&gt;49.04,0,0)</f>
        <v>0</v>
      </c>
      <c r="I428" t="s">
        <v>14</v>
      </c>
      <c r="J428" t="s">
        <v>14</v>
      </c>
    </row>
    <row r="429" spans="1:10">
      <c r="A429" t="s">
        <v>618</v>
      </c>
      <c r="B429" t="s">
        <v>614</v>
      </c>
      <c r="C429" t="s">
        <v>295</v>
      </c>
      <c r="D429" s="1">
        <v>15.76</v>
      </c>
      <c r="E429" s="2">
        <v>4.15</v>
      </c>
      <c r="F429" s="2">
        <v>65.4</v>
      </c>
      <c r="G429" t="s">
        <v>615</v>
      </c>
      <c r="H429">
        <f ca="1">IF(65.4&lt;&gt;65.4,0,0)</f>
        <v>0</v>
      </c>
      <c r="I429" t="s">
        <v>14</v>
      </c>
      <c r="J429" t="s">
        <v>14</v>
      </c>
    </row>
    <row r="430" spans="1:10">
      <c r="A430" t="s">
        <v>619</v>
      </c>
      <c r="B430" t="s">
        <v>614</v>
      </c>
      <c r="C430" t="s">
        <v>249</v>
      </c>
      <c r="D430" s="1">
        <v>15.83</v>
      </c>
      <c r="E430" s="2">
        <v>4.3</v>
      </c>
      <c r="F430" s="2">
        <v>68.07</v>
      </c>
      <c r="G430" t="s">
        <v>615</v>
      </c>
      <c r="H430">
        <f ca="1">IF(68.07&lt;&gt;68.07,0,0)</f>
        <v>0</v>
      </c>
      <c r="I430" t="s">
        <v>14</v>
      </c>
      <c r="J430" t="s">
        <v>14</v>
      </c>
    </row>
    <row r="431" spans="1:10">
      <c r="A431" t="s">
        <v>620</v>
      </c>
      <c r="B431" t="s">
        <v>614</v>
      </c>
      <c r="C431" t="s">
        <v>584</v>
      </c>
      <c r="D431" s="1">
        <v>15.73</v>
      </c>
      <c r="E431" s="2">
        <v>4.3</v>
      </c>
      <c r="F431" s="2">
        <v>67.64</v>
      </c>
      <c r="G431" t="s">
        <v>615</v>
      </c>
      <c r="H431">
        <f ca="1">IF(67.64&lt;&gt;67.64,0,0)</f>
        <v>0</v>
      </c>
      <c r="I431" t="s">
        <v>14</v>
      </c>
      <c r="J431" t="s">
        <v>14</v>
      </c>
    </row>
    <row r="432" spans="1:10">
      <c r="A432" t="s">
        <v>621</v>
      </c>
      <c r="B432" t="s">
        <v>614</v>
      </c>
      <c r="C432" t="s">
        <v>253</v>
      </c>
      <c r="D432" s="1">
        <v>15.76</v>
      </c>
      <c r="E432" s="2">
        <v>4.15</v>
      </c>
      <c r="F432" s="2">
        <v>65.4</v>
      </c>
      <c r="G432" t="s">
        <v>615</v>
      </c>
      <c r="H432">
        <f ca="1">IF(65.4&lt;&gt;65.4,0,0)</f>
        <v>0</v>
      </c>
      <c r="I432" t="s">
        <v>14</v>
      </c>
      <c r="J432" t="s">
        <v>14</v>
      </c>
    </row>
    <row r="433" spans="1:10">
      <c r="A433" t="s">
        <v>622</v>
      </c>
      <c r="B433" t="s">
        <v>614</v>
      </c>
      <c r="C433" t="s">
        <v>253</v>
      </c>
      <c r="D433" s="1">
        <v>15.73</v>
      </c>
      <c r="E433" s="2">
        <v>4.15</v>
      </c>
      <c r="F433" s="2">
        <v>65.28</v>
      </c>
      <c r="G433" t="s">
        <v>615</v>
      </c>
      <c r="H433">
        <f ca="1">IF(65.28&lt;&gt;65.28,0,0)</f>
        <v>0</v>
      </c>
      <c r="I433" t="s">
        <v>14</v>
      </c>
      <c r="J433" t="s">
        <v>14</v>
      </c>
    </row>
    <row r="434" spans="1:10">
      <c r="A434" t="s">
        <v>623</v>
      </c>
      <c r="B434" t="s">
        <v>614</v>
      </c>
      <c r="C434" t="s">
        <v>251</v>
      </c>
      <c r="D434" s="1">
        <v>15.68</v>
      </c>
      <c r="E434" s="2">
        <v>3.85</v>
      </c>
      <c r="F434" s="2">
        <v>60.37</v>
      </c>
      <c r="G434" t="s">
        <v>615</v>
      </c>
      <c r="H434">
        <f ca="1">IF(60.37&lt;&gt;60.37,0,0)</f>
        <v>0</v>
      </c>
      <c r="I434" t="s">
        <v>14</v>
      </c>
      <c r="J434" t="s">
        <v>14</v>
      </c>
    </row>
    <row r="435" spans="1:10">
      <c r="A435" t="s">
        <v>624</v>
      </c>
      <c r="B435" t="s">
        <v>614</v>
      </c>
      <c r="C435" t="s">
        <v>253</v>
      </c>
      <c r="D435" s="1">
        <v>15.78</v>
      </c>
      <c r="E435" s="2">
        <v>4.15</v>
      </c>
      <c r="F435" s="2">
        <v>65.49</v>
      </c>
      <c r="G435" t="s">
        <v>615</v>
      </c>
      <c r="H435">
        <f ca="1">IF(65.49&lt;&gt;65.49,0,0)</f>
        <v>0</v>
      </c>
      <c r="I435" t="s">
        <v>14</v>
      </c>
      <c r="J435" t="s">
        <v>14</v>
      </c>
    </row>
    <row r="436" spans="1:10">
      <c r="A436" t="s">
        <v>625</v>
      </c>
      <c r="B436" t="s">
        <v>614</v>
      </c>
      <c r="C436" t="s">
        <v>626</v>
      </c>
      <c r="D436" s="1">
        <v>15.72</v>
      </c>
      <c r="E436" s="2">
        <v>3.8</v>
      </c>
      <c r="F436" s="2">
        <v>59.74</v>
      </c>
      <c r="G436" t="s">
        <v>615</v>
      </c>
      <c r="H436">
        <f ca="1">IF(59.74&lt;&gt;59.74,0,0)</f>
        <v>0</v>
      </c>
      <c r="I436" t="s">
        <v>14</v>
      </c>
      <c r="J436" t="s">
        <v>14</v>
      </c>
    </row>
    <row r="437" spans="1:10">
      <c r="A437" t="s">
        <v>627</v>
      </c>
      <c r="B437" t="s">
        <v>614</v>
      </c>
      <c r="C437" t="s">
        <v>309</v>
      </c>
      <c r="D437" s="1">
        <v>15.75</v>
      </c>
      <c r="E437" s="2">
        <v>4.15</v>
      </c>
      <c r="F437" s="2">
        <v>65.36</v>
      </c>
      <c r="G437" t="s">
        <v>615</v>
      </c>
      <c r="H437">
        <f ca="1">IF(65.36&lt;&gt;65.36,0,0)</f>
        <v>0</v>
      </c>
      <c r="I437" t="s">
        <v>14</v>
      </c>
      <c r="J437" t="s">
        <v>14</v>
      </c>
    </row>
    <row r="438" spans="1:10">
      <c r="A438" t="s">
        <v>628</v>
      </c>
      <c r="B438" t="s">
        <v>614</v>
      </c>
      <c r="C438" t="s">
        <v>253</v>
      </c>
      <c r="D438" s="1">
        <v>15.71</v>
      </c>
      <c r="E438" s="2">
        <v>4.15</v>
      </c>
      <c r="F438" s="2">
        <v>65.2</v>
      </c>
      <c r="G438" t="s">
        <v>615</v>
      </c>
      <c r="H438">
        <f ca="1">IF(65.2&lt;&gt;65.2,0,0)</f>
        <v>0</v>
      </c>
      <c r="I438" t="s">
        <v>14</v>
      </c>
      <c r="J438" t="s">
        <v>14</v>
      </c>
    </row>
    <row r="439" spans="1:10">
      <c r="A439" t="s">
        <v>629</v>
      </c>
      <c r="B439" t="s">
        <v>614</v>
      </c>
      <c r="C439" t="s">
        <v>249</v>
      </c>
      <c r="D439" s="1">
        <v>15.84</v>
      </c>
      <c r="E439" s="2">
        <v>4.3</v>
      </c>
      <c r="F439" s="2">
        <v>68.11</v>
      </c>
      <c r="G439" t="s">
        <v>615</v>
      </c>
      <c r="H439">
        <f ca="1">IF(68.11&lt;&gt;68.11,0,0)</f>
        <v>0</v>
      </c>
      <c r="I439" t="s">
        <v>14</v>
      </c>
      <c r="J439" t="s">
        <v>14</v>
      </c>
    </row>
    <row r="440" spans="1:10">
      <c r="A440" t="s">
        <v>630</v>
      </c>
      <c r="B440" t="s">
        <v>614</v>
      </c>
      <c r="C440" t="s">
        <v>251</v>
      </c>
      <c r="D440" s="1">
        <v>15.82</v>
      </c>
      <c r="E440" s="2">
        <v>3.85</v>
      </c>
      <c r="F440" s="2">
        <v>60.91</v>
      </c>
      <c r="G440" t="s">
        <v>615</v>
      </c>
      <c r="H440">
        <f ca="1">IF(60.91&lt;&gt;60.91,0,0)</f>
        <v>0</v>
      </c>
      <c r="I440" t="s">
        <v>14</v>
      </c>
      <c r="J440" t="s">
        <v>14</v>
      </c>
    </row>
    <row r="441" spans="1:10">
      <c r="A441" t="s">
        <v>631</v>
      </c>
      <c r="B441" t="s">
        <v>614</v>
      </c>
      <c r="C441" t="s">
        <v>261</v>
      </c>
      <c r="D441" s="1">
        <v>15.78</v>
      </c>
      <c r="E441" s="2">
        <v>3.1</v>
      </c>
      <c r="F441" s="2">
        <v>48.92</v>
      </c>
      <c r="G441" t="s">
        <v>615</v>
      </c>
      <c r="H441">
        <f ca="1">IF(48.92&lt;&gt;48.92,0,0)</f>
        <v>0</v>
      </c>
      <c r="I441" t="s">
        <v>14</v>
      </c>
      <c r="J441" t="s">
        <v>14</v>
      </c>
    </row>
    <row r="442" spans="1:10">
      <c r="A442" t="s">
        <v>632</v>
      </c>
      <c r="B442" t="s">
        <v>614</v>
      </c>
      <c r="C442" t="s">
        <v>251</v>
      </c>
      <c r="D442" s="1">
        <v>15.72</v>
      </c>
      <c r="E442" s="2">
        <v>3.85</v>
      </c>
      <c r="F442" s="2">
        <v>60.52</v>
      </c>
      <c r="G442" t="s">
        <v>615</v>
      </c>
      <c r="H442">
        <f ca="1">IF(60.52&lt;&gt;60.52,0,0)</f>
        <v>0</v>
      </c>
      <c r="I442" t="s">
        <v>14</v>
      </c>
      <c r="J442" t="s">
        <v>14</v>
      </c>
    </row>
    <row r="443" spans="1:10">
      <c r="A443" t="s">
        <v>633</v>
      </c>
      <c r="B443" t="s">
        <v>614</v>
      </c>
      <c r="C443" t="s">
        <v>326</v>
      </c>
      <c r="D443" s="1">
        <v>15.72</v>
      </c>
      <c r="E443" s="2">
        <v>3</v>
      </c>
      <c r="F443" s="2">
        <v>47.16</v>
      </c>
      <c r="G443" t="s">
        <v>615</v>
      </c>
      <c r="H443">
        <f ca="1">IF(47.16&lt;&gt;47.16,0,0)</f>
        <v>0</v>
      </c>
      <c r="I443" t="s">
        <v>14</v>
      </c>
      <c r="J443" t="s">
        <v>14</v>
      </c>
    </row>
    <row r="444" spans="1:10">
      <c r="A444" t="s">
        <v>634</v>
      </c>
      <c r="B444" t="s">
        <v>614</v>
      </c>
      <c r="C444" t="s">
        <v>270</v>
      </c>
      <c r="D444" s="1">
        <v>15.81</v>
      </c>
      <c r="E444" s="2">
        <v>3.85</v>
      </c>
      <c r="F444" s="2">
        <v>60.87</v>
      </c>
      <c r="G444" t="s">
        <v>615</v>
      </c>
      <c r="H444">
        <f ca="1">IF(60.87&lt;&gt;60.87,0,0)</f>
        <v>0</v>
      </c>
      <c r="I444" t="s">
        <v>14</v>
      </c>
      <c r="J444" t="s">
        <v>14</v>
      </c>
    </row>
    <row r="445" spans="1:10">
      <c r="A445" t="s">
        <v>635</v>
      </c>
      <c r="B445" t="s">
        <v>614</v>
      </c>
      <c r="C445" t="s">
        <v>326</v>
      </c>
      <c r="D445" s="1">
        <v>15.74</v>
      </c>
      <c r="E445" s="2">
        <v>3</v>
      </c>
      <c r="F445" s="2">
        <v>47.22</v>
      </c>
      <c r="G445" t="s">
        <v>615</v>
      </c>
      <c r="H445">
        <f ca="1">IF(47.22&lt;&gt;47.22,0,0)</f>
        <v>0</v>
      </c>
      <c r="I445" t="s">
        <v>14</v>
      </c>
      <c r="J445" t="s">
        <v>14</v>
      </c>
    </row>
    <row r="446" spans="1:10">
      <c r="A446" t="s">
        <v>636</v>
      </c>
      <c r="B446" t="s">
        <v>614</v>
      </c>
      <c r="C446" t="s">
        <v>309</v>
      </c>
      <c r="D446" s="1">
        <v>15.6</v>
      </c>
      <c r="E446" s="2">
        <v>4.15</v>
      </c>
      <c r="F446" s="2">
        <v>64.74</v>
      </c>
      <c r="G446" t="s">
        <v>615</v>
      </c>
      <c r="H446">
        <f ca="1">IF(64.74&lt;&gt;64.74,0,0)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614</v>
      </c>
      <c r="C447" t="s">
        <v>309</v>
      </c>
      <c r="D447" s="1">
        <v>15.84</v>
      </c>
      <c r="E447" s="2">
        <v>4.15</v>
      </c>
      <c r="F447" s="2">
        <v>65.74</v>
      </c>
      <c r="G447" t="s">
        <v>615</v>
      </c>
      <c r="H447">
        <f ca="1">IF(65.74&lt;&gt;65.74,0,0)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614</v>
      </c>
      <c r="C448" t="s">
        <v>584</v>
      </c>
      <c r="D448" s="1">
        <v>15.78</v>
      </c>
      <c r="E448" s="2">
        <v>4.3</v>
      </c>
      <c r="F448" s="2">
        <v>67.85</v>
      </c>
      <c r="G448" t="s">
        <v>615</v>
      </c>
      <c r="H448">
        <f ca="1">IF(67.85&lt;&gt;67.85,0,0)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614</v>
      </c>
      <c r="C449" t="s">
        <v>606</v>
      </c>
      <c r="D449" s="1">
        <v>15.7</v>
      </c>
      <c r="E449" s="2">
        <v>3.1</v>
      </c>
      <c r="F449" s="2">
        <v>48.67</v>
      </c>
      <c r="G449" t="s">
        <v>615</v>
      </c>
      <c r="H449">
        <f ca="1">IF(48.67&lt;&gt;48.67,0,0)</f>
        <v>0</v>
      </c>
      <c r="I449" t="s">
        <v>14</v>
      </c>
      <c r="J449" t="s">
        <v>14</v>
      </c>
    </row>
    <row r="450" spans="1:10">
      <c r="A450" t="s">
        <v>640</v>
      </c>
      <c r="B450" t="s">
        <v>614</v>
      </c>
      <c r="C450" t="s">
        <v>253</v>
      </c>
      <c r="D450" s="1">
        <v>15.76</v>
      </c>
      <c r="E450" s="2">
        <v>4.15</v>
      </c>
      <c r="F450" s="2">
        <v>65.4</v>
      </c>
      <c r="G450" t="s">
        <v>615</v>
      </c>
      <c r="H450">
        <f ca="1">IF(65.4&lt;&gt;65.4,0,0)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614</v>
      </c>
      <c r="C451" t="s">
        <v>326</v>
      </c>
      <c r="D451" s="1">
        <v>15.79</v>
      </c>
      <c r="E451" s="2">
        <v>3</v>
      </c>
      <c r="F451" s="2">
        <v>47.37</v>
      </c>
      <c r="G451" t="s">
        <v>615</v>
      </c>
      <c r="H451">
        <f ca="1">IF(47.37&lt;&gt;47.37,0,0)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614</v>
      </c>
      <c r="C452" t="s">
        <v>643</v>
      </c>
      <c r="D452" s="1">
        <v>15.84</v>
      </c>
      <c r="E452" s="2">
        <v>3.75</v>
      </c>
      <c r="F452" s="2">
        <v>59.4</v>
      </c>
      <c r="G452" t="s">
        <v>615</v>
      </c>
      <c r="H452">
        <f ca="1">IF(59.4&lt;&gt;59.4,0,0)</f>
        <v>0</v>
      </c>
      <c r="I452" t="s">
        <v>14</v>
      </c>
      <c r="J452" t="s">
        <v>14</v>
      </c>
    </row>
    <row r="453" spans="1:10">
      <c r="A453" t="s">
        <v>644</v>
      </c>
      <c r="B453" t="s">
        <v>614</v>
      </c>
      <c r="C453" t="s">
        <v>253</v>
      </c>
      <c r="D453" s="1">
        <v>15.66</v>
      </c>
      <c r="E453" s="2">
        <v>4.15</v>
      </c>
      <c r="F453" s="2">
        <v>64.99</v>
      </c>
      <c r="G453" t="s">
        <v>615</v>
      </c>
      <c r="H453">
        <f ca="1">IF(64.99&lt;&gt;64.99,0,0)</f>
        <v>0</v>
      </c>
      <c r="I453" t="s">
        <v>14</v>
      </c>
      <c r="J453" t="s">
        <v>14</v>
      </c>
    </row>
    <row r="454" spans="1:10">
      <c r="A454" t="s">
        <v>645</v>
      </c>
      <c r="B454" t="s">
        <v>614</v>
      </c>
      <c r="C454" t="s">
        <v>259</v>
      </c>
      <c r="D454" s="1">
        <v>15.78</v>
      </c>
      <c r="E454" s="2">
        <v>4.15</v>
      </c>
      <c r="F454" s="2">
        <v>65.49</v>
      </c>
      <c r="G454" t="s">
        <v>615</v>
      </c>
      <c r="H454">
        <f ca="1">IF(65.49&lt;&gt;65.49,0,0)</f>
        <v>0</v>
      </c>
      <c r="I454" t="s">
        <v>14</v>
      </c>
      <c r="J454" t="s">
        <v>14</v>
      </c>
    </row>
    <row r="455" spans="1:10">
      <c r="A455" t="s">
        <v>646</v>
      </c>
      <c r="B455" t="s">
        <v>614</v>
      </c>
      <c r="C455" t="s">
        <v>253</v>
      </c>
      <c r="D455" s="1">
        <v>15.83</v>
      </c>
      <c r="E455" s="2">
        <v>4.15</v>
      </c>
      <c r="F455" s="2">
        <v>65.69</v>
      </c>
      <c r="G455" t="s">
        <v>615</v>
      </c>
      <c r="H455">
        <f ca="1">IF(65.69&lt;&gt;65.69,0,0)</f>
        <v>0</v>
      </c>
      <c r="I455" t="s">
        <v>14</v>
      </c>
      <c r="J455" t="s">
        <v>14</v>
      </c>
    </row>
    <row r="456" spans="1:10">
      <c r="A456" t="s">
        <v>647</v>
      </c>
      <c r="B456" t="s">
        <v>614</v>
      </c>
      <c r="C456" t="s">
        <v>251</v>
      </c>
      <c r="D456" s="1">
        <v>15.8</v>
      </c>
      <c r="E456" s="2">
        <v>3.85</v>
      </c>
      <c r="F456" s="2">
        <v>60.83</v>
      </c>
      <c r="G456" t="s">
        <v>615</v>
      </c>
      <c r="H456">
        <f ca="1">IF(60.83&lt;&gt;60.83,0,0)</f>
        <v>0</v>
      </c>
      <c r="I456" t="s">
        <v>14</v>
      </c>
      <c r="J456" t="s">
        <v>14</v>
      </c>
    </row>
    <row r="457" spans="1:10">
      <c r="A457" t="s">
        <v>648</v>
      </c>
      <c r="B457" t="s">
        <v>649</v>
      </c>
      <c r="C457" t="s">
        <v>18</v>
      </c>
      <c r="D457" s="1">
        <v>16.17</v>
      </c>
      <c r="E457" s="2">
        <v>5.45</v>
      </c>
      <c r="F457" s="2">
        <v>88.13</v>
      </c>
      <c r="G457" t="s">
        <v>650</v>
      </c>
      <c r="H457">
        <f ca="1">IF(88.13&lt;&gt;88.13,0,0)</f>
        <v>0</v>
      </c>
      <c r="I457" t="s">
        <v>14</v>
      </c>
      <c r="J457" t="s">
        <v>14</v>
      </c>
    </row>
    <row r="458" spans="1:10">
      <c r="A458" t="s">
        <v>651</v>
      </c>
      <c r="B458" t="s">
        <v>649</v>
      </c>
      <c r="C458" t="s">
        <v>345</v>
      </c>
      <c r="D458" s="1">
        <v>16.09</v>
      </c>
      <c r="E458" s="2">
        <v>5.45</v>
      </c>
      <c r="F458" s="2">
        <v>87.69</v>
      </c>
      <c r="G458" t="s">
        <v>650</v>
      </c>
      <c r="H458">
        <f ca="1">IF(87.69&lt;&gt;87.69,0,0)</f>
        <v>0</v>
      </c>
      <c r="I458" t="s">
        <v>14</v>
      </c>
      <c r="J458" t="s">
        <v>14</v>
      </c>
    </row>
    <row r="459" spans="1:10">
      <c r="A459" t="s">
        <v>652</v>
      </c>
      <c r="B459" t="s">
        <v>649</v>
      </c>
      <c r="C459" t="s">
        <v>653</v>
      </c>
      <c r="D459" s="1">
        <v>16.01</v>
      </c>
      <c r="E459" s="2">
        <v>6.15</v>
      </c>
      <c r="F459" s="2">
        <v>98.46</v>
      </c>
      <c r="G459" t="s">
        <v>650</v>
      </c>
      <c r="H459">
        <f ca="1">IF(98.46&lt;&gt;98.46,0,0)</f>
        <v>0</v>
      </c>
      <c r="I459" t="s">
        <v>14</v>
      </c>
      <c r="J459" t="s">
        <v>14</v>
      </c>
    </row>
    <row r="460" spans="1:10">
      <c r="A460" t="s">
        <v>654</v>
      </c>
      <c r="B460" t="s">
        <v>649</v>
      </c>
      <c r="C460" t="s">
        <v>23</v>
      </c>
      <c r="D460" s="1">
        <v>16.13</v>
      </c>
      <c r="E460" s="2">
        <v>3.95</v>
      </c>
      <c r="F460" s="2">
        <v>63.71</v>
      </c>
      <c r="G460" t="s">
        <v>650</v>
      </c>
      <c r="H460">
        <f ca="1">IF(63.71&lt;&gt;63.71,0,0)</f>
        <v>0</v>
      </c>
      <c r="I460" t="s">
        <v>14</v>
      </c>
      <c r="J460" t="s">
        <v>14</v>
      </c>
    </row>
    <row r="461" spans="1:10">
      <c r="A461" t="s">
        <v>655</v>
      </c>
      <c r="B461" t="s">
        <v>649</v>
      </c>
      <c r="C461" t="s">
        <v>656</v>
      </c>
      <c r="D461" s="1">
        <v>16.12</v>
      </c>
      <c r="E461" s="2">
        <v>6.7</v>
      </c>
      <c r="F461" s="2">
        <v>108</v>
      </c>
      <c r="G461" t="s">
        <v>650</v>
      </c>
      <c r="H461">
        <f ca="1">IF(108&lt;&gt;108,0,0)</f>
        <v>0</v>
      </c>
      <c r="I461" t="s">
        <v>14</v>
      </c>
      <c r="J461" t="s">
        <v>14</v>
      </c>
    </row>
    <row r="462" spans="1:10">
      <c r="A462" t="s">
        <v>657</v>
      </c>
      <c r="B462" t="s">
        <v>649</v>
      </c>
      <c r="C462" t="s">
        <v>18</v>
      </c>
      <c r="D462" s="1">
        <v>16.1</v>
      </c>
      <c r="E462" s="2">
        <v>5.45</v>
      </c>
      <c r="F462" s="2">
        <v>87.75</v>
      </c>
      <c r="G462" t="s">
        <v>650</v>
      </c>
      <c r="H462">
        <f ca="1">IF(87.75&lt;&gt;87.74,0.010000000000005116,0)</f>
        <v>0</v>
      </c>
      <c r="I462" t="s">
        <v>14</v>
      </c>
      <c r="J462" t="s">
        <v>14</v>
      </c>
    </row>
    <row r="463" spans="1:10">
      <c r="A463" t="s">
        <v>658</v>
      </c>
      <c r="B463" t="s">
        <v>649</v>
      </c>
      <c r="C463" t="s">
        <v>330</v>
      </c>
      <c r="D463" s="1">
        <v>16.05</v>
      </c>
      <c r="E463" s="2">
        <v>5.7</v>
      </c>
      <c r="F463" s="2">
        <v>91.49</v>
      </c>
      <c r="G463" t="s">
        <v>650</v>
      </c>
      <c r="H463">
        <f ca="1">IF(91.49&lt;&gt;91.49,0,0)</f>
        <v>0</v>
      </c>
      <c r="I463" t="s">
        <v>14</v>
      </c>
      <c r="J463" t="s">
        <v>14</v>
      </c>
    </row>
    <row r="464" spans="1:10">
      <c r="A464" t="s">
        <v>659</v>
      </c>
      <c r="B464" t="s">
        <v>649</v>
      </c>
      <c r="C464" t="s">
        <v>378</v>
      </c>
      <c r="D464" s="1">
        <v>1</v>
      </c>
      <c r="E464" s="2">
        <v>100</v>
      </c>
      <c r="F464" s="2">
        <v>100</v>
      </c>
      <c r="G464" t="s">
        <v>650</v>
      </c>
      <c r="H464">
        <f ca="1">IF(100&lt;&gt;100,0,0)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649</v>
      </c>
      <c r="C465" t="s">
        <v>330</v>
      </c>
      <c r="D465" s="1">
        <v>16.1</v>
      </c>
      <c r="E465" s="2">
        <v>5.7</v>
      </c>
      <c r="F465" s="2">
        <v>91.77</v>
      </c>
      <c r="G465" t="s">
        <v>650</v>
      </c>
      <c r="H465">
        <f ca="1">IF(91.77&lt;&gt;91.77,0,0)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649</v>
      </c>
      <c r="C466" t="s">
        <v>662</v>
      </c>
      <c r="D466" s="1">
        <v>16.25</v>
      </c>
      <c r="E466" s="2">
        <v>5.95</v>
      </c>
      <c r="F466" s="2">
        <v>96.69</v>
      </c>
      <c r="G466" t="s">
        <v>650</v>
      </c>
      <c r="H466">
        <f ca="1">IF(96.69&lt;&gt;96.69,0,0)</f>
        <v>0</v>
      </c>
      <c r="I466" t="s">
        <v>14</v>
      </c>
      <c r="J466" t="s">
        <v>14</v>
      </c>
    </row>
    <row r="467" spans="1:10">
      <c r="A467" t="s">
        <v>663</v>
      </c>
      <c r="B467" t="s">
        <v>649</v>
      </c>
      <c r="C467" t="s">
        <v>664</v>
      </c>
      <c r="D467" s="1">
        <v>16.59</v>
      </c>
      <c r="E467" s="2">
        <v>3.45</v>
      </c>
      <c r="F467" s="2">
        <v>57.24</v>
      </c>
      <c r="G467" t="s">
        <v>650</v>
      </c>
      <c r="H467">
        <f ca="1">IF(57.24&lt;&gt;57.24,0,0)</f>
        <v>0</v>
      </c>
      <c r="I467" t="s">
        <v>14</v>
      </c>
      <c r="J467" t="s">
        <v>14</v>
      </c>
    </row>
    <row r="468" spans="1:10">
      <c r="A468" t="s">
        <v>665</v>
      </c>
      <c r="B468" t="s">
        <v>649</v>
      </c>
      <c r="C468" t="s">
        <v>666</v>
      </c>
      <c r="D468" s="1">
        <v>16.57</v>
      </c>
      <c r="E468" s="2">
        <v>5.2</v>
      </c>
      <c r="F468" s="2">
        <v>86.16</v>
      </c>
      <c r="G468" t="s">
        <v>650</v>
      </c>
      <c r="H468">
        <f ca="1">IF(86.16&lt;&gt;86.16,0,0)</f>
        <v>0</v>
      </c>
      <c r="I468" t="s">
        <v>14</v>
      </c>
      <c r="J468" t="s">
        <v>14</v>
      </c>
    </row>
    <row r="469" spans="1:10">
      <c r="A469" t="s">
        <v>667</v>
      </c>
      <c r="B469" t="s">
        <v>649</v>
      </c>
      <c r="C469" t="s">
        <v>359</v>
      </c>
      <c r="D469" s="1">
        <v>16.53</v>
      </c>
      <c r="E469" s="2">
        <v>5.45</v>
      </c>
      <c r="F469" s="2">
        <v>90.09</v>
      </c>
      <c r="G469" t="s">
        <v>650</v>
      </c>
      <c r="H469">
        <f ca="1">IF(90.09&lt;&gt;90.09,0,0)</f>
        <v>0</v>
      </c>
      <c r="I469" t="s">
        <v>14</v>
      </c>
      <c r="J469" t="s">
        <v>14</v>
      </c>
    </row>
    <row r="470" spans="1:10">
      <c r="A470" t="s">
        <v>668</v>
      </c>
      <c r="B470" t="s">
        <v>649</v>
      </c>
      <c r="C470" t="s">
        <v>669</v>
      </c>
      <c r="D470" s="1">
        <v>16.56</v>
      </c>
      <c r="E470" s="2">
        <v>3.45</v>
      </c>
      <c r="F470" s="2">
        <v>57.13</v>
      </c>
      <c r="G470" t="s">
        <v>650</v>
      </c>
      <c r="H470">
        <f ca="1">IF(57.13&lt;&gt;57.13,0,0)</f>
        <v>0</v>
      </c>
      <c r="I470" t="s">
        <v>14</v>
      </c>
      <c r="J470" t="s">
        <v>14</v>
      </c>
    </row>
    <row r="471" spans="1:10">
      <c r="A471" t="s">
        <v>670</v>
      </c>
      <c r="B471" t="s">
        <v>649</v>
      </c>
      <c r="C471" t="s">
        <v>359</v>
      </c>
      <c r="D471" s="1">
        <v>16.62</v>
      </c>
      <c r="E471" s="2">
        <v>5.45</v>
      </c>
      <c r="F471" s="2">
        <v>90.58</v>
      </c>
      <c r="G471" t="s">
        <v>650</v>
      </c>
      <c r="H471">
        <f ca="1">IF(90.58&lt;&gt;90.58,0,0)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649</v>
      </c>
      <c r="C472" t="s">
        <v>367</v>
      </c>
      <c r="D472" s="1">
        <v>16.62</v>
      </c>
      <c r="E472" s="2">
        <v>3.95</v>
      </c>
      <c r="F472" s="2">
        <v>65.65</v>
      </c>
      <c r="G472" t="s">
        <v>650</v>
      </c>
      <c r="H472">
        <f ca="1">IF(65.65&lt;&gt;65.65,0,0)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649</v>
      </c>
      <c r="C473" t="s">
        <v>666</v>
      </c>
      <c r="D473" s="1">
        <v>16.57</v>
      </c>
      <c r="E473" s="2">
        <v>5.2</v>
      </c>
      <c r="F473" s="2">
        <v>86.16</v>
      </c>
      <c r="G473" t="s">
        <v>650</v>
      </c>
      <c r="H473">
        <f ca="1">IF(86.16&lt;&gt;86.16,0,0)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649</v>
      </c>
      <c r="C474" t="s">
        <v>674</v>
      </c>
      <c r="D474" s="1">
        <v>16.64</v>
      </c>
      <c r="E474" s="2">
        <v>5.45</v>
      </c>
      <c r="F474" s="2">
        <v>90.69</v>
      </c>
      <c r="G474" t="s">
        <v>650</v>
      </c>
      <c r="H474">
        <f ca="1">IF(90.69&lt;&gt;90.69,0,0)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649</v>
      </c>
      <c r="C475" t="s">
        <v>361</v>
      </c>
      <c r="D475" s="1">
        <v>16.59</v>
      </c>
      <c r="E475" s="2">
        <v>6.15</v>
      </c>
      <c r="F475" s="2">
        <v>102.03</v>
      </c>
      <c r="G475" t="s">
        <v>650</v>
      </c>
      <c r="H475">
        <f ca="1">IF(102.03&lt;&gt;102.03,0,0)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677</v>
      </c>
      <c r="C476" t="s">
        <v>293</v>
      </c>
      <c r="D476" s="1">
        <v>14.57</v>
      </c>
      <c r="E476" s="2">
        <v>3.1</v>
      </c>
      <c r="F476" s="2">
        <v>45.17</v>
      </c>
      <c r="G476" t="s">
        <v>678</v>
      </c>
      <c r="H476">
        <f ca="1">IF(45.17&lt;&gt;45.17,0,0)</f>
        <v>0</v>
      </c>
      <c r="I476" t="s">
        <v>14</v>
      </c>
      <c r="J476" t="s">
        <v>14</v>
      </c>
    </row>
    <row r="477" spans="1:10">
      <c r="A477" t="s">
        <v>679</v>
      </c>
      <c r="B477" t="s">
        <v>677</v>
      </c>
      <c r="C477" t="s">
        <v>253</v>
      </c>
      <c r="D477" s="1">
        <v>14.6</v>
      </c>
      <c r="E477" s="2">
        <v>4.15</v>
      </c>
      <c r="F477" s="2">
        <v>60.59</v>
      </c>
      <c r="G477" t="s">
        <v>678</v>
      </c>
      <c r="H477">
        <f ca="1">IF(60.59&lt;&gt;60.59,0,0)</f>
        <v>0</v>
      </c>
      <c r="I477" t="s">
        <v>14</v>
      </c>
      <c r="J477" t="s">
        <v>14</v>
      </c>
    </row>
    <row r="478" spans="1:10">
      <c r="A478" t="s">
        <v>680</v>
      </c>
      <c r="B478" t="s">
        <v>677</v>
      </c>
      <c r="C478" t="s">
        <v>295</v>
      </c>
      <c r="D478" s="1">
        <v>14.55</v>
      </c>
      <c r="E478" s="2">
        <v>4.15</v>
      </c>
      <c r="F478" s="2">
        <v>60.38</v>
      </c>
      <c r="G478" t="s">
        <v>678</v>
      </c>
      <c r="H478">
        <f ca="1">IF(60.38&lt;&gt;60.38,0,0)</f>
        <v>0</v>
      </c>
      <c r="I478" t="s">
        <v>14</v>
      </c>
      <c r="J478" t="s">
        <v>14</v>
      </c>
    </row>
    <row r="479" spans="1:10">
      <c r="A479" t="s">
        <v>681</v>
      </c>
      <c r="B479" t="s">
        <v>677</v>
      </c>
      <c r="C479" t="s">
        <v>293</v>
      </c>
      <c r="D479" s="1">
        <v>14.56</v>
      </c>
      <c r="E479" s="2">
        <v>3.1</v>
      </c>
      <c r="F479" s="2">
        <v>45.14</v>
      </c>
      <c r="G479" t="s">
        <v>678</v>
      </c>
      <c r="H479">
        <f ca="1">IF(45.14&lt;&gt;45.14,0,0)</f>
        <v>0</v>
      </c>
      <c r="I479" t="s">
        <v>14</v>
      </c>
      <c r="J479" t="s">
        <v>14</v>
      </c>
    </row>
    <row r="480" spans="1:10">
      <c r="A480" t="s">
        <v>682</v>
      </c>
      <c r="B480" t="s">
        <v>677</v>
      </c>
      <c r="C480" t="s">
        <v>251</v>
      </c>
      <c r="D480" s="1">
        <v>14.57</v>
      </c>
      <c r="E480" s="2">
        <v>3.85</v>
      </c>
      <c r="F480" s="2">
        <v>56.09</v>
      </c>
      <c r="G480" t="s">
        <v>678</v>
      </c>
      <c r="H480">
        <f ca="1">IF(56.09&lt;&gt;56.09,0,0)</f>
        <v>0</v>
      </c>
      <c r="I480" t="s">
        <v>14</v>
      </c>
      <c r="J480" t="s">
        <v>14</v>
      </c>
    </row>
    <row r="481" spans="1:10">
      <c r="A481" t="s">
        <v>683</v>
      </c>
      <c r="B481" t="s">
        <v>677</v>
      </c>
      <c r="C481" t="s">
        <v>249</v>
      </c>
      <c r="D481" s="1">
        <v>14.52</v>
      </c>
      <c r="E481" s="2">
        <v>4.3</v>
      </c>
      <c r="F481" s="2">
        <v>62.44</v>
      </c>
      <c r="G481" t="s">
        <v>678</v>
      </c>
      <c r="H481">
        <f ca="1">IF(62.44&lt;&gt;62.44,0,0)</f>
        <v>0</v>
      </c>
      <c r="I481" t="s">
        <v>14</v>
      </c>
      <c r="J481" t="s">
        <v>14</v>
      </c>
    </row>
    <row r="482" spans="1:10">
      <c r="A482" t="s">
        <v>684</v>
      </c>
      <c r="B482" t="s">
        <v>677</v>
      </c>
      <c r="C482" t="s">
        <v>249</v>
      </c>
      <c r="D482" s="1">
        <v>14.51</v>
      </c>
      <c r="E482" s="2">
        <v>4.3</v>
      </c>
      <c r="F482" s="2">
        <v>62.39</v>
      </c>
      <c r="G482" t="s">
        <v>678</v>
      </c>
      <c r="H482">
        <f ca="1">IF(62.39&lt;&gt;62.39,0,0)</f>
        <v>0</v>
      </c>
      <c r="I482" t="s">
        <v>14</v>
      </c>
      <c r="J482" t="s">
        <v>14</v>
      </c>
    </row>
    <row r="483" spans="1:10">
      <c r="A483" t="s">
        <v>685</v>
      </c>
      <c r="B483" t="s">
        <v>677</v>
      </c>
      <c r="C483" t="s">
        <v>263</v>
      </c>
      <c r="D483" s="1">
        <v>14.52</v>
      </c>
      <c r="E483" s="2">
        <v>4.15</v>
      </c>
      <c r="F483" s="2">
        <v>60.26</v>
      </c>
      <c r="G483" t="s">
        <v>678</v>
      </c>
      <c r="H483">
        <f ca="1">IF(60.26&lt;&gt;60.26,0,0)</f>
        <v>0</v>
      </c>
      <c r="I483" t="s">
        <v>14</v>
      </c>
      <c r="J483" t="s">
        <v>14</v>
      </c>
    </row>
    <row r="484" spans="1:10">
      <c r="A484" t="s">
        <v>686</v>
      </c>
      <c r="B484" t="s">
        <v>677</v>
      </c>
      <c r="C484" t="s">
        <v>253</v>
      </c>
      <c r="D484" s="1">
        <v>14.57</v>
      </c>
      <c r="E484" s="2">
        <v>4.15</v>
      </c>
      <c r="F484" s="2">
        <v>60.47</v>
      </c>
      <c r="G484" t="s">
        <v>678</v>
      </c>
      <c r="H484">
        <f ca="1">IF(60.47&lt;&gt;60.47,0,0)</f>
        <v>0</v>
      </c>
      <c r="I484" t="s">
        <v>14</v>
      </c>
      <c r="J484" t="s">
        <v>14</v>
      </c>
    </row>
    <row r="485" spans="1:10">
      <c r="A485" t="s">
        <v>687</v>
      </c>
      <c r="B485" t="s">
        <v>677</v>
      </c>
      <c r="C485" t="s">
        <v>259</v>
      </c>
      <c r="D485" s="1">
        <v>14.46</v>
      </c>
      <c r="E485" s="2">
        <v>4.15</v>
      </c>
      <c r="F485" s="2">
        <v>60.01</v>
      </c>
      <c r="G485" t="s">
        <v>678</v>
      </c>
      <c r="H485">
        <f ca="1">IF(60.01&lt;&gt;60.01,0,0)</f>
        <v>0</v>
      </c>
      <c r="I485" t="s">
        <v>14</v>
      </c>
      <c r="J485" t="s">
        <v>14</v>
      </c>
    </row>
    <row r="486" spans="1:10">
      <c r="A486" t="s">
        <v>688</v>
      </c>
      <c r="B486" t="s">
        <v>677</v>
      </c>
      <c r="C486" t="s">
        <v>253</v>
      </c>
      <c r="D486" s="1">
        <v>14.54</v>
      </c>
      <c r="E486" s="2">
        <v>4.15</v>
      </c>
      <c r="F486" s="2">
        <v>60.34</v>
      </c>
      <c r="G486" t="s">
        <v>678</v>
      </c>
      <c r="H486">
        <f ca="1">IF(60.34&lt;&gt;60.34,0,0)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677</v>
      </c>
      <c r="C487" t="s">
        <v>251</v>
      </c>
      <c r="D487" s="1">
        <v>14.45</v>
      </c>
      <c r="E487" s="2">
        <v>3.85</v>
      </c>
      <c r="F487" s="2">
        <v>55.63</v>
      </c>
      <c r="G487" t="s">
        <v>678</v>
      </c>
      <c r="H487">
        <f ca="1">IF(55.63&lt;&gt;55.63,0,0)</f>
        <v>0</v>
      </c>
      <c r="I487" t="s">
        <v>14</v>
      </c>
      <c r="J487" t="s">
        <v>14</v>
      </c>
    </row>
    <row r="488" spans="1:10">
      <c r="A488" t="s">
        <v>690</v>
      </c>
      <c r="B488" t="s">
        <v>677</v>
      </c>
      <c r="C488" t="s">
        <v>311</v>
      </c>
      <c r="D488" s="1">
        <v>14.53</v>
      </c>
      <c r="E488" s="2">
        <v>4.15</v>
      </c>
      <c r="F488" s="2">
        <v>60.3</v>
      </c>
      <c r="G488" t="s">
        <v>678</v>
      </c>
      <c r="H488">
        <f ca="1">IF(60.3&lt;&gt;60.3,0,0)</f>
        <v>0</v>
      </c>
      <c r="I488" t="s">
        <v>14</v>
      </c>
      <c r="J488" t="s">
        <v>14</v>
      </c>
    </row>
    <row r="489" spans="1:10">
      <c r="A489" t="s">
        <v>691</v>
      </c>
      <c r="B489" t="s">
        <v>677</v>
      </c>
      <c r="C489" t="s">
        <v>249</v>
      </c>
      <c r="D489" s="1">
        <v>14.57</v>
      </c>
      <c r="E489" s="2">
        <v>4.3</v>
      </c>
      <c r="F489" s="2">
        <v>62.65</v>
      </c>
      <c r="G489" t="s">
        <v>678</v>
      </c>
      <c r="H489">
        <f ca="1">IF(62.65&lt;&gt;62.65,0,0)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677</v>
      </c>
      <c r="C490" t="s">
        <v>311</v>
      </c>
      <c r="D490" s="1">
        <v>14.53</v>
      </c>
      <c r="E490" s="2">
        <v>4.15</v>
      </c>
      <c r="F490" s="2">
        <v>60.3</v>
      </c>
      <c r="G490" t="s">
        <v>678</v>
      </c>
      <c r="H490">
        <f ca="1">IF(60.3&lt;&gt;60.3,0,0)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677</v>
      </c>
      <c r="C491" t="s">
        <v>253</v>
      </c>
      <c r="D491" s="1">
        <v>14.51</v>
      </c>
      <c r="E491" s="2">
        <v>4.15</v>
      </c>
      <c r="F491" s="2">
        <v>60.22</v>
      </c>
      <c r="G491" t="s">
        <v>678</v>
      </c>
      <c r="H491">
        <f ca="1">IF(60.22&lt;&gt;60.22,0,0)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677</v>
      </c>
      <c r="C492" t="s">
        <v>249</v>
      </c>
      <c r="D492" s="1">
        <v>14.47</v>
      </c>
      <c r="E492" s="2">
        <v>4.3</v>
      </c>
      <c r="F492" s="2">
        <v>62.22</v>
      </c>
      <c r="G492" t="s">
        <v>678</v>
      </c>
      <c r="H492">
        <f ca="1">IF(62.22&lt;&gt;62.22,0,0)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677</v>
      </c>
      <c r="C493" t="s">
        <v>249</v>
      </c>
      <c r="D493" s="1">
        <v>14.54</v>
      </c>
      <c r="E493" s="2">
        <v>4.3</v>
      </c>
      <c r="F493" s="2">
        <v>62.52</v>
      </c>
      <c r="G493" t="s">
        <v>678</v>
      </c>
      <c r="H493">
        <f ca="1">IF(62.52&lt;&gt;62.52,0,0)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677</v>
      </c>
      <c r="C494" t="s">
        <v>293</v>
      </c>
      <c r="D494" s="1">
        <v>14.58</v>
      </c>
      <c r="E494" s="2">
        <v>3.1</v>
      </c>
      <c r="F494" s="2">
        <v>45.2</v>
      </c>
      <c r="G494" t="s">
        <v>678</v>
      </c>
      <c r="H494">
        <f ca="1">IF(45.2&lt;&gt;45.2,0,0)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677</v>
      </c>
      <c r="C495" t="s">
        <v>311</v>
      </c>
      <c r="D495" s="1">
        <v>14.53</v>
      </c>
      <c r="E495" s="2">
        <v>4.15</v>
      </c>
      <c r="F495" s="2">
        <v>60.3</v>
      </c>
      <c r="G495" t="s">
        <v>678</v>
      </c>
      <c r="H495">
        <f ca="1">IF(60.3&lt;&gt;60.3,0,0)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677</v>
      </c>
      <c r="C496" t="s">
        <v>320</v>
      </c>
      <c r="D496" s="1">
        <v>14.54</v>
      </c>
      <c r="E496" s="2">
        <v>4.15</v>
      </c>
      <c r="F496" s="2">
        <v>60.34</v>
      </c>
      <c r="G496" t="s">
        <v>678</v>
      </c>
      <c r="H496">
        <f ca="1">IF(60.34&lt;&gt;60.34,0,0)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677</v>
      </c>
      <c r="C497" t="s">
        <v>293</v>
      </c>
      <c r="D497" s="1">
        <v>14.52</v>
      </c>
      <c r="E497" s="2">
        <v>3.1</v>
      </c>
      <c r="F497" s="2">
        <v>45.01</v>
      </c>
      <c r="G497" t="s">
        <v>678</v>
      </c>
      <c r="H497">
        <f ca="1">IF(45.01&lt;&gt;45.01,0,0)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677</v>
      </c>
      <c r="C498" t="s">
        <v>311</v>
      </c>
      <c r="D498" s="1">
        <v>14.56</v>
      </c>
      <c r="E498" s="2">
        <v>4.15</v>
      </c>
      <c r="F498" s="2">
        <v>60.42</v>
      </c>
      <c r="G498" t="s">
        <v>678</v>
      </c>
      <c r="H498">
        <f ca="1">IF(60.42&lt;&gt;60.42,0,0)</f>
        <v>0</v>
      </c>
      <c r="I498" t="s">
        <v>14</v>
      </c>
      <c r="J498" t="s">
        <v>14</v>
      </c>
    </row>
    <row r="499" spans="1:10">
      <c r="A499" t="s">
        <v>701</v>
      </c>
      <c r="B499" t="s">
        <v>677</v>
      </c>
      <c r="C499" t="s">
        <v>261</v>
      </c>
      <c r="D499" s="1">
        <v>14.55</v>
      </c>
      <c r="E499" s="2">
        <v>3.1</v>
      </c>
      <c r="F499" s="2">
        <v>45.11</v>
      </c>
      <c r="G499" t="s">
        <v>678</v>
      </c>
      <c r="H499">
        <f ca="1">IF(45.11&lt;&gt;45.1,0.00999999999999801,0)</f>
        <v>0</v>
      </c>
      <c r="I499" t="s">
        <v>14</v>
      </c>
      <c r="J499" t="s">
        <v>14</v>
      </c>
    </row>
    <row r="500" spans="1:10">
      <c r="A500" t="s">
        <v>702</v>
      </c>
      <c r="B500" t="s">
        <v>677</v>
      </c>
      <c r="C500" t="s">
        <v>606</v>
      </c>
      <c r="D500" s="1">
        <v>14.55</v>
      </c>
      <c r="E500" s="2">
        <v>3.1</v>
      </c>
      <c r="F500" s="2">
        <v>45.11</v>
      </c>
      <c r="G500" t="s">
        <v>678</v>
      </c>
      <c r="H500">
        <f ca="1">IF(45.11&lt;&gt;45.1,0.00999999999999801,0)</f>
        <v>0</v>
      </c>
      <c r="I500" t="s">
        <v>14</v>
      </c>
      <c r="J500" t="s">
        <v>14</v>
      </c>
    </row>
    <row r="501" spans="1:10">
      <c r="A501" t="s">
        <v>703</v>
      </c>
      <c r="B501" t="s">
        <v>677</v>
      </c>
      <c r="C501" t="s">
        <v>253</v>
      </c>
      <c r="D501" s="1">
        <v>14.59</v>
      </c>
      <c r="E501" s="2">
        <v>4.15</v>
      </c>
      <c r="F501" s="2">
        <v>60.55</v>
      </c>
      <c r="G501" t="s">
        <v>678</v>
      </c>
      <c r="H501">
        <f ca="1">IF(60.55&lt;&gt;60.55,0,0)</f>
        <v>0</v>
      </c>
      <c r="I501" t="s">
        <v>14</v>
      </c>
      <c r="J501" t="s">
        <v>14</v>
      </c>
    </row>
    <row r="502" spans="1:10">
      <c r="A502" t="s">
        <v>704</v>
      </c>
      <c r="B502" t="s">
        <v>677</v>
      </c>
      <c r="C502" t="s">
        <v>261</v>
      </c>
      <c r="D502" s="1">
        <v>14.58</v>
      </c>
      <c r="E502" s="2">
        <v>3.1</v>
      </c>
      <c r="F502" s="2">
        <v>45.2</v>
      </c>
      <c r="G502" t="s">
        <v>678</v>
      </c>
      <c r="H502">
        <f ca="1">IF(45.2&lt;&gt;45.2,0,0)</f>
        <v>0</v>
      </c>
      <c r="I502" t="s">
        <v>14</v>
      </c>
      <c r="J502" t="s">
        <v>14</v>
      </c>
    </row>
    <row r="503" spans="1:10">
      <c r="A503" t="s">
        <v>705</v>
      </c>
      <c r="B503" t="s">
        <v>677</v>
      </c>
      <c r="C503" t="s">
        <v>584</v>
      </c>
      <c r="D503" s="1">
        <v>14.56</v>
      </c>
      <c r="E503" s="2">
        <v>4.3</v>
      </c>
      <c r="F503" s="2">
        <v>62.61</v>
      </c>
      <c r="G503" t="s">
        <v>678</v>
      </c>
      <c r="H503">
        <f ca="1">IF(62.61&lt;&gt;62.61,0,0)</f>
        <v>0</v>
      </c>
      <c r="I503" t="s">
        <v>14</v>
      </c>
      <c r="J503" t="s">
        <v>14</v>
      </c>
    </row>
    <row r="504" spans="1:10">
      <c r="A504" t="s">
        <v>706</v>
      </c>
      <c r="B504" t="s">
        <v>707</v>
      </c>
      <c r="C504" t="s">
        <v>293</v>
      </c>
      <c r="D504" s="1">
        <v>13.69</v>
      </c>
      <c r="E504" s="2">
        <v>3.1</v>
      </c>
      <c r="F504" s="2">
        <v>42.44</v>
      </c>
      <c r="G504" t="s">
        <v>708</v>
      </c>
      <c r="H504">
        <f ca="1">IF(42.44&lt;&gt;42.44,0,0)</f>
        <v>0</v>
      </c>
      <c r="I504" t="s">
        <v>14</v>
      </c>
      <c r="J504" t="s">
        <v>14</v>
      </c>
    </row>
    <row r="505" spans="1:10">
      <c r="A505" t="s">
        <v>709</v>
      </c>
      <c r="B505" t="s">
        <v>707</v>
      </c>
      <c r="C505" t="s">
        <v>253</v>
      </c>
      <c r="D505" s="1">
        <v>13.57</v>
      </c>
      <c r="E505" s="2">
        <v>4.15</v>
      </c>
      <c r="F505" s="2">
        <v>56.32</v>
      </c>
      <c r="G505" t="s">
        <v>708</v>
      </c>
      <c r="H505">
        <f ca="1">IF(56.32&lt;&gt;56.32,0,0)</f>
        <v>0</v>
      </c>
      <c r="I505" t="s">
        <v>14</v>
      </c>
      <c r="J505" t="s">
        <v>14</v>
      </c>
    </row>
    <row r="506" spans="1:10">
      <c r="A506" t="s">
        <v>710</v>
      </c>
      <c r="B506" t="s">
        <v>707</v>
      </c>
      <c r="C506" t="s">
        <v>295</v>
      </c>
      <c r="D506" s="1">
        <v>13.68</v>
      </c>
      <c r="E506" s="2">
        <v>4.15</v>
      </c>
      <c r="F506" s="2">
        <v>56.77</v>
      </c>
      <c r="G506" t="s">
        <v>708</v>
      </c>
      <c r="H506">
        <f ca="1">IF(56.77&lt;&gt;56.77,0,0)</f>
        <v>0</v>
      </c>
      <c r="I506" t="s">
        <v>14</v>
      </c>
      <c r="J506" t="s">
        <v>14</v>
      </c>
    </row>
    <row r="507" spans="1:10">
      <c r="A507" t="s">
        <v>711</v>
      </c>
      <c r="B507" t="s">
        <v>707</v>
      </c>
      <c r="C507" t="s">
        <v>253</v>
      </c>
      <c r="D507" s="1">
        <v>13.75</v>
      </c>
      <c r="E507" s="2">
        <v>4.15</v>
      </c>
      <c r="F507" s="2">
        <v>57.06</v>
      </c>
      <c r="G507" t="s">
        <v>708</v>
      </c>
      <c r="H507">
        <f ca="1">IF(57.06&lt;&gt;57.06,0,0)</f>
        <v>0</v>
      </c>
      <c r="I507" t="s">
        <v>14</v>
      </c>
      <c r="J507" t="s">
        <v>14</v>
      </c>
    </row>
    <row r="508" spans="1:10">
      <c r="A508" t="s">
        <v>712</v>
      </c>
      <c r="B508" t="s">
        <v>707</v>
      </c>
      <c r="C508" t="s">
        <v>253</v>
      </c>
      <c r="D508" s="1">
        <v>13.55</v>
      </c>
      <c r="E508" s="2">
        <v>4.15</v>
      </c>
      <c r="F508" s="2">
        <v>56.23</v>
      </c>
      <c r="G508" t="s">
        <v>708</v>
      </c>
      <c r="H508">
        <f ca="1">IF(56.23&lt;&gt;56.23,0,0)</f>
        <v>0</v>
      </c>
      <c r="I508" t="s">
        <v>14</v>
      </c>
      <c r="J508" t="s">
        <v>14</v>
      </c>
    </row>
    <row r="509" spans="1:10">
      <c r="A509" t="s">
        <v>713</v>
      </c>
      <c r="B509" t="s">
        <v>707</v>
      </c>
      <c r="C509" t="s">
        <v>311</v>
      </c>
      <c r="D509" s="1">
        <v>13.69</v>
      </c>
      <c r="E509" s="2">
        <v>4.15</v>
      </c>
      <c r="F509" s="2">
        <v>56.81</v>
      </c>
      <c r="G509" t="s">
        <v>708</v>
      </c>
      <c r="H509">
        <f ca="1">IF(56.81&lt;&gt;56.81,0,0)</f>
        <v>0</v>
      </c>
      <c r="I509" t="s">
        <v>14</v>
      </c>
      <c r="J509" t="s">
        <v>14</v>
      </c>
    </row>
    <row r="510" spans="1:10">
      <c r="A510" t="s">
        <v>714</v>
      </c>
      <c r="B510" t="s">
        <v>707</v>
      </c>
      <c r="C510" t="s">
        <v>259</v>
      </c>
      <c r="D510" s="1">
        <v>13.75</v>
      </c>
      <c r="E510" s="2">
        <v>4.15</v>
      </c>
      <c r="F510" s="2">
        <v>57.06</v>
      </c>
      <c r="G510" t="s">
        <v>708</v>
      </c>
      <c r="H510">
        <f ca="1">IF(57.06&lt;&gt;57.06,0,0)</f>
        <v>0</v>
      </c>
      <c r="I510" t="s">
        <v>14</v>
      </c>
      <c r="J510" t="s">
        <v>14</v>
      </c>
    </row>
    <row r="511" spans="1:10">
      <c r="A511" t="s">
        <v>715</v>
      </c>
      <c r="B511" t="s">
        <v>707</v>
      </c>
      <c r="C511" t="s">
        <v>253</v>
      </c>
      <c r="D511" s="1">
        <v>13.68</v>
      </c>
      <c r="E511" s="2">
        <v>4.15</v>
      </c>
      <c r="F511" s="2">
        <v>56.77</v>
      </c>
      <c r="G511" t="s">
        <v>708</v>
      </c>
      <c r="H511">
        <f ca="1">IF(56.77&lt;&gt;56.77,0,0)</f>
        <v>0</v>
      </c>
      <c r="I511" t="s">
        <v>14</v>
      </c>
      <c r="J511" t="s">
        <v>14</v>
      </c>
    </row>
    <row r="512" spans="1:10">
      <c r="A512" t="s">
        <v>716</v>
      </c>
      <c r="B512" t="s">
        <v>707</v>
      </c>
      <c r="C512" t="s">
        <v>251</v>
      </c>
      <c r="D512" s="1">
        <v>13.55</v>
      </c>
      <c r="E512" s="2">
        <v>3.85</v>
      </c>
      <c r="F512" s="2">
        <v>52.17</v>
      </c>
      <c r="G512" t="s">
        <v>708</v>
      </c>
      <c r="H512">
        <f ca="1">IF(52.17&lt;&gt;52.17,0,0)</f>
        <v>0</v>
      </c>
      <c r="I512" t="s">
        <v>14</v>
      </c>
      <c r="J512" t="s">
        <v>14</v>
      </c>
    </row>
    <row r="513" spans="1:10">
      <c r="A513" t="s">
        <v>717</v>
      </c>
      <c r="B513" t="s">
        <v>707</v>
      </c>
      <c r="C513" t="s">
        <v>261</v>
      </c>
      <c r="D513" s="1">
        <v>13.67</v>
      </c>
      <c r="E513" s="2">
        <v>3.1</v>
      </c>
      <c r="F513" s="2">
        <v>42.38</v>
      </c>
      <c r="G513" t="s">
        <v>708</v>
      </c>
      <c r="H513">
        <f ca="1">IF(42.38&lt;&gt;42.38,0,0)</f>
        <v>0</v>
      </c>
      <c r="I513" t="s">
        <v>14</v>
      </c>
      <c r="J513" t="s">
        <v>14</v>
      </c>
    </row>
    <row r="514" spans="1:10">
      <c r="A514" t="s">
        <v>718</v>
      </c>
      <c r="B514" t="s">
        <v>707</v>
      </c>
      <c r="C514" t="s">
        <v>251</v>
      </c>
      <c r="D514" s="1">
        <v>13.65</v>
      </c>
      <c r="E514" s="2">
        <v>3.85</v>
      </c>
      <c r="F514" s="2">
        <v>52.55</v>
      </c>
      <c r="G514" t="s">
        <v>708</v>
      </c>
      <c r="H514">
        <f ca="1">IF(52.55&lt;&gt;52.55,0,0)</f>
        <v>0</v>
      </c>
      <c r="I514" t="s">
        <v>14</v>
      </c>
      <c r="J514" t="s">
        <v>14</v>
      </c>
    </row>
    <row r="515" spans="1:10">
      <c r="A515" t="s">
        <v>719</v>
      </c>
      <c r="B515" t="s">
        <v>707</v>
      </c>
      <c r="C515" t="s">
        <v>251</v>
      </c>
      <c r="D515" s="1">
        <v>13.54</v>
      </c>
      <c r="E515" s="2">
        <v>3.85</v>
      </c>
      <c r="F515" s="2">
        <v>52.13</v>
      </c>
      <c r="G515" t="s">
        <v>708</v>
      </c>
      <c r="H515">
        <f ca="1">IF(52.13&lt;&gt;52.13,0,0)</f>
        <v>0</v>
      </c>
      <c r="I515" t="s">
        <v>14</v>
      </c>
      <c r="J515" t="s">
        <v>14</v>
      </c>
    </row>
    <row r="516" spans="1:10">
      <c r="A516" t="s">
        <v>720</v>
      </c>
      <c r="B516" t="s">
        <v>707</v>
      </c>
      <c r="C516" t="s">
        <v>249</v>
      </c>
      <c r="D516" s="1">
        <v>13.69</v>
      </c>
      <c r="E516" s="2">
        <v>4.3</v>
      </c>
      <c r="F516" s="2">
        <v>58.87</v>
      </c>
      <c r="G516" t="s">
        <v>708</v>
      </c>
      <c r="H516">
        <f ca="1">IF(58.87&lt;&gt;58.87,0,0)</f>
        <v>0</v>
      </c>
      <c r="I516" t="s">
        <v>14</v>
      </c>
      <c r="J516" t="s">
        <v>14</v>
      </c>
    </row>
    <row r="517" spans="1:10">
      <c r="A517" t="s">
        <v>721</v>
      </c>
      <c r="B517" t="s">
        <v>707</v>
      </c>
      <c r="C517" t="s">
        <v>253</v>
      </c>
      <c r="D517" s="1">
        <v>13.69</v>
      </c>
      <c r="E517" s="2">
        <v>4.15</v>
      </c>
      <c r="F517" s="2">
        <v>56.81</v>
      </c>
      <c r="G517" t="s">
        <v>708</v>
      </c>
      <c r="H517">
        <f ca="1">IF(56.81&lt;&gt;56.81,0,0)</f>
        <v>0</v>
      </c>
      <c r="I517" t="s">
        <v>14</v>
      </c>
      <c r="J517" t="s">
        <v>14</v>
      </c>
    </row>
    <row r="518" spans="1:10">
      <c r="A518" t="s">
        <v>722</v>
      </c>
      <c r="B518" t="s">
        <v>707</v>
      </c>
      <c r="C518" t="s">
        <v>326</v>
      </c>
      <c r="D518" s="1">
        <v>13.66</v>
      </c>
      <c r="E518" s="2">
        <v>3</v>
      </c>
      <c r="F518" s="2">
        <v>40.98</v>
      </c>
      <c r="G518" t="s">
        <v>708</v>
      </c>
      <c r="H518">
        <f ca="1">IF(40.98&lt;&gt;40.98,0,0)</f>
        <v>0</v>
      </c>
      <c r="I518" t="s">
        <v>14</v>
      </c>
      <c r="J518" t="s">
        <v>14</v>
      </c>
    </row>
    <row r="519" spans="1:10">
      <c r="A519" t="s">
        <v>723</v>
      </c>
      <c r="B519" t="s">
        <v>707</v>
      </c>
      <c r="C519" t="s">
        <v>253</v>
      </c>
      <c r="D519" s="1">
        <v>13.64</v>
      </c>
      <c r="E519" s="2">
        <v>4.15</v>
      </c>
      <c r="F519" s="2">
        <v>56.61</v>
      </c>
      <c r="G519" t="s">
        <v>708</v>
      </c>
      <c r="H519">
        <f ca="1">IF(56.61&lt;&gt;56.61,0,0)</f>
        <v>0</v>
      </c>
      <c r="I519" t="s">
        <v>14</v>
      </c>
      <c r="J519" t="s">
        <v>14</v>
      </c>
    </row>
    <row r="520" spans="1:10">
      <c r="A520" t="s">
        <v>724</v>
      </c>
      <c r="B520" t="s">
        <v>707</v>
      </c>
      <c r="C520" t="s">
        <v>606</v>
      </c>
      <c r="D520" s="1">
        <v>13.61</v>
      </c>
      <c r="E520" s="2">
        <v>3.1</v>
      </c>
      <c r="F520" s="2">
        <v>42.19</v>
      </c>
      <c r="G520" t="s">
        <v>708</v>
      </c>
      <c r="H520">
        <f ca="1">IF(42.19&lt;&gt;42.19,0,0)</f>
        <v>0</v>
      </c>
      <c r="I520" t="s">
        <v>14</v>
      </c>
      <c r="J520" t="s">
        <v>14</v>
      </c>
    </row>
    <row r="521" spans="1:10">
      <c r="A521" t="s">
        <v>725</v>
      </c>
      <c r="B521" t="s">
        <v>707</v>
      </c>
      <c r="C521" t="s">
        <v>606</v>
      </c>
      <c r="D521" s="1">
        <v>13.64</v>
      </c>
      <c r="E521" s="2">
        <v>3.1</v>
      </c>
      <c r="F521" s="2">
        <v>42.28</v>
      </c>
      <c r="G521" t="s">
        <v>708</v>
      </c>
      <c r="H521">
        <f ca="1">IF(42.28&lt;&gt;42.28,0,0)</f>
        <v>0</v>
      </c>
      <c r="I521" t="s">
        <v>14</v>
      </c>
      <c r="J521" t="s">
        <v>14</v>
      </c>
    </row>
    <row r="522" spans="1:10">
      <c r="A522" t="s">
        <v>726</v>
      </c>
      <c r="B522" t="s">
        <v>707</v>
      </c>
      <c r="C522" t="s">
        <v>311</v>
      </c>
      <c r="D522" s="1">
        <v>13.64</v>
      </c>
      <c r="E522" s="2">
        <v>4.15</v>
      </c>
      <c r="F522" s="2">
        <v>56.61</v>
      </c>
      <c r="G522" t="s">
        <v>708</v>
      </c>
      <c r="H522">
        <f ca="1">IF(56.61&lt;&gt;56.61,0,0)</f>
        <v>0</v>
      </c>
      <c r="I522" t="s">
        <v>14</v>
      </c>
      <c r="J522" t="s">
        <v>14</v>
      </c>
    </row>
    <row r="523" spans="1:10">
      <c r="A523" t="s">
        <v>727</v>
      </c>
      <c r="B523" t="s">
        <v>707</v>
      </c>
      <c r="C523" t="s">
        <v>270</v>
      </c>
      <c r="D523" s="1">
        <v>13.64</v>
      </c>
      <c r="E523" s="2">
        <v>3.85</v>
      </c>
      <c r="F523" s="2">
        <v>52.51</v>
      </c>
      <c r="G523" t="s">
        <v>708</v>
      </c>
      <c r="H523">
        <f ca="1">IF(52.51&lt;&gt;52.51,0,0)</f>
        <v>0</v>
      </c>
      <c r="I523" t="s">
        <v>14</v>
      </c>
      <c r="J523" t="s">
        <v>14</v>
      </c>
    </row>
    <row r="524" spans="1:10">
      <c r="A524" t="s">
        <v>728</v>
      </c>
      <c r="B524" t="s">
        <v>707</v>
      </c>
      <c r="C524" t="s">
        <v>311</v>
      </c>
      <c r="D524" s="1">
        <v>13.64</v>
      </c>
      <c r="E524" s="2">
        <v>4.15</v>
      </c>
      <c r="F524" s="2">
        <v>56.61</v>
      </c>
      <c r="G524" t="s">
        <v>708</v>
      </c>
      <c r="H524">
        <f ca="1">IF(56.61&lt;&gt;56.61,0,0)</f>
        <v>0</v>
      </c>
      <c r="I524" t="s">
        <v>14</v>
      </c>
      <c r="J524" t="s">
        <v>14</v>
      </c>
    </row>
    <row r="525" spans="1:10">
      <c r="A525" t="s">
        <v>729</v>
      </c>
      <c r="B525" t="s">
        <v>707</v>
      </c>
      <c r="C525" t="s">
        <v>261</v>
      </c>
      <c r="D525" s="1">
        <v>13.67</v>
      </c>
      <c r="E525" s="2">
        <v>3.1</v>
      </c>
      <c r="F525" s="2">
        <v>42.38</v>
      </c>
      <c r="G525" t="s">
        <v>708</v>
      </c>
      <c r="H525">
        <f ca="1">IF(42.38&lt;&gt;42.38,0,0)</f>
        <v>0</v>
      </c>
      <c r="I525" t="s">
        <v>14</v>
      </c>
      <c r="J525" t="s">
        <v>14</v>
      </c>
    </row>
    <row r="526" spans="1:10">
      <c r="A526" t="s">
        <v>730</v>
      </c>
      <c r="B526" t="s">
        <v>707</v>
      </c>
      <c r="C526" t="s">
        <v>309</v>
      </c>
      <c r="D526" s="1">
        <v>13.7</v>
      </c>
      <c r="E526" s="2">
        <v>4.15</v>
      </c>
      <c r="F526" s="2">
        <v>56.86</v>
      </c>
      <c r="G526" t="s">
        <v>708</v>
      </c>
      <c r="H526">
        <f ca="1">IF(56.86&lt;&gt;56.86,0,0)</f>
        <v>0</v>
      </c>
      <c r="I526" t="s">
        <v>14</v>
      </c>
      <c r="J526" t="s">
        <v>14</v>
      </c>
    </row>
    <row r="527" spans="1:10">
      <c r="A527" t="s">
        <v>731</v>
      </c>
      <c r="B527" t="s">
        <v>707</v>
      </c>
      <c r="C527" t="s">
        <v>261</v>
      </c>
      <c r="D527" s="1">
        <v>13.67</v>
      </c>
      <c r="E527" s="2">
        <v>3.1</v>
      </c>
      <c r="F527" s="2">
        <v>42.38</v>
      </c>
      <c r="G527" t="s">
        <v>708</v>
      </c>
      <c r="H527">
        <f ca="1">IF(42.38&lt;&gt;42.38,0,0)</f>
        <v>0</v>
      </c>
      <c r="I527" t="s">
        <v>14</v>
      </c>
      <c r="J527" t="s">
        <v>14</v>
      </c>
    </row>
    <row r="528" spans="1:10">
      <c r="A528" t="s">
        <v>732</v>
      </c>
      <c r="B528" t="s">
        <v>707</v>
      </c>
      <c r="C528" t="s">
        <v>261</v>
      </c>
      <c r="D528" s="1">
        <v>13.64</v>
      </c>
      <c r="E528" s="2">
        <v>3.1</v>
      </c>
      <c r="F528" s="2">
        <v>42.28</v>
      </c>
      <c r="G528" t="s">
        <v>708</v>
      </c>
      <c r="H528">
        <f ca="1">IF(42.28&lt;&gt;42.28,0,0)</f>
        <v>0</v>
      </c>
      <c r="I528" t="s">
        <v>14</v>
      </c>
      <c r="J528" t="s">
        <v>14</v>
      </c>
    </row>
    <row r="529" spans="1:10">
      <c r="A529" t="s">
        <v>733</v>
      </c>
      <c r="B529" t="s">
        <v>734</v>
      </c>
      <c r="C529" t="s">
        <v>735</v>
      </c>
      <c r="D529" s="1">
        <v>20.65</v>
      </c>
      <c r="E529" s="2">
        <v>4.9</v>
      </c>
      <c r="F529" s="2">
        <v>101.19</v>
      </c>
      <c r="G529" t="s">
        <v>736</v>
      </c>
      <c r="H529">
        <f ca="1">IF(101.19&lt;&gt;101.18,0.009999999999990905,0)</f>
        <v>0</v>
      </c>
      <c r="I529" t="s">
        <v>14</v>
      </c>
      <c r="J529" t="s">
        <v>14</v>
      </c>
    </row>
    <row r="530" spans="1:10">
      <c r="A530" t="s">
        <v>737</v>
      </c>
      <c r="B530" t="s">
        <v>734</v>
      </c>
      <c r="C530" t="s">
        <v>738</v>
      </c>
      <c r="D530" s="1">
        <v>20.67</v>
      </c>
      <c r="E530" s="2">
        <v>4.15</v>
      </c>
      <c r="F530" s="2">
        <v>85.78</v>
      </c>
      <c r="G530" t="s">
        <v>736</v>
      </c>
      <c r="H530">
        <f ca="1">IF(85.78&lt;&gt;85.78,0,0)</f>
        <v>0</v>
      </c>
      <c r="I530" t="s">
        <v>14</v>
      </c>
      <c r="J530" t="s">
        <v>14</v>
      </c>
    </row>
    <row r="531" spans="1:10">
      <c r="A531" t="s">
        <v>739</v>
      </c>
      <c r="B531" t="s">
        <v>734</v>
      </c>
      <c r="C531" t="s">
        <v>740</v>
      </c>
      <c r="D531" s="1">
        <v>20.62</v>
      </c>
      <c r="E531" s="2">
        <v>5.7</v>
      </c>
      <c r="F531" s="2">
        <v>117.53</v>
      </c>
      <c r="G531" t="s">
        <v>736</v>
      </c>
      <c r="H531">
        <f ca="1">IF(117.53&lt;&gt;117.53,0,0)</f>
        <v>0</v>
      </c>
      <c r="I531" t="s">
        <v>14</v>
      </c>
      <c r="J531" t="s">
        <v>14</v>
      </c>
    </row>
    <row r="532" spans="1:10">
      <c r="A532" t="s">
        <v>741</v>
      </c>
      <c r="B532" t="s">
        <v>734</v>
      </c>
      <c r="C532" t="s">
        <v>742</v>
      </c>
      <c r="D532" s="1">
        <v>20.66</v>
      </c>
      <c r="E532" s="2">
        <v>5.7</v>
      </c>
      <c r="F532" s="2">
        <v>117.76</v>
      </c>
      <c r="G532" t="s">
        <v>736</v>
      </c>
      <c r="H532">
        <f ca="1">IF(117.76&lt;&gt;117.76,0,0)</f>
        <v>0</v>
      </c>
      <c r="I532" t="s">
        <v>14</v>
      </c>
      <c r="J532" t="s">
        <v>14</v>
      </c>
    </row>
    <row r="533" spans="1:10">
      <c r="A533" t="s">
        <v>743</v>
      </c>
      <c r="B533" t="s">
        <v>734</v>
      </c>
      <c r="C533" t="s">
        <v>738</v>
      </c>
      <c r="D533" s="1">
        <v>20.63</v>
      </c>
      <c r="E533" s="2">
        <v>4.15</v>
      </c>
      <c r="F533" s="2">
        <v>85.61</v>
      </c>
      <c r="G533" t="s">
        <v>736</v>
      </c>
      <c r="H533">
        <f ca="1">IF(85.61&lt;&gt;85.61,0,0)</f>
        <v>0</v>
      </c>
      <c r="I533" t="s">
        <v>14</v>
      </c>
      <c r="J533" t="s">
        <v>14</v>
      </c>
    </row>
    <row r="534" spans="1:10">
      <c r="A534" t="s">
        <v>744</v>
      </c>
      <c r="B534" t="s">
        <v>734</v>
      </c>
      <c r="C534" t="s">
        <v>745</v>
      </c>
      <c r="D534" s="1">
        <v>20.65</v>
      </c>
      <c r="E534" s="2">
        <v>6.15</v>
      </c>
      <c r="F534" s="2">
        <v>127</v>
      </c>
      <c r="G534" t="s">
        <v>736</v>
      </c>
      <c r="H534">
        <f ca="1">IF(127&lt;&gt;127,0,0)</f>
        <v>0</v>
      </c>
      <c r="I534" t="s">
        <v>14</v>
      </c>
      <c r="J534" t="s">
        <v>14</v>
      </c>
    </row>
    <row r="535" spans="1:10">
      <c r="A535" t="s">
        <v>746</v>
      </c>
      <c r="B535" t="s">
        <v>734</v>
      </c>
      <c r="C535" t="s">
        <v>745</v>
      </c>
      <c r="D535" s="1">
        <v>20.59</v>
      </c>
      <c r="E535" s="2">
        <v>6.15</v>
      </c>
      <c r="F535" s="2">
        <v>126.63</v>
      </c>
      <c r="G535" t="s">
        <v>736</v>
      </c>
      <c r="H535">
        <f ca="1">IF(126.63&lt;&gt;126.63,0,0)</f>
        <v>0</v>
      </c>
      <c r="I535" t="s">
        <v>14</v>
      </c>
      <c r="J535" t="s">
        <v>14</v>
      </c>
    </row>
    <row r="536" spans="1:10">
      <c r="A536" t="s">
        <v>747</v>
      </c>
      <c r="B536" t="s">
        <v>734</v>
      </c>
      <c r="C536" t="s">
        <v>748</v>
      </c>
      <c r="D536" s="1">
        <v>20.69</v>
      </c>
      <c r="E536" s="2">
        <v>5.2</v>
      </c>
      <c r="F536" s="2">
        <v>107.59</v>
      </c>
      <c r="G536" t="s">
        <v>736</v>
      </c>
      <c r="H536">
        <f ca="1">IF(107.59&lt;&gt;107.59,0,0)</f>
        <v>0</v>
      </c>
      <c r="I536" t="s">
        <v>14</v>
      </c>
      <c r="J536" t="s">
        <v>14</v>
      </c>
    </row>
    <row r="537" spans="1:10">
      <c r="A537" t="s">
        <v>749</v>
      </c>
      <c r="B537" t="s">
        <v>734</v>
      </c>
      <c r="C537" t="s">
        <v>742</v>
      </c>
      <c r="D537" s="1">
        <v>20.68</v>
      </c>
      <c r="E537" s="2">
        <v>5.7</v>
      </c>
      <c r="F537" s="2">
        <v>117.88</v>
      </c>
      <c r="G537" t="s">
        <v>736</v>
      </c>
      <c r="H537">
        <f ca="1">IF(117.88&lt;&gt;117.88,0,0)</f>
        <v>0</v>
      </c>
      <c r="I537" t="s">
        <v>14</v>
      </c>
      <c r="J537" t="s">
        <v>14</v>
      </c>
    </row>
    <row r="538" spans="1:10">
      <c r="A538" t="s">
        <v>750</v>
      </c>
      <c r="B538" t="s">
        <v>734</v>
      </c>
      <c r="C538" t="s">
        <v>751</v>
      </c>
      <c r="D538" s="1">
        <v>20.63</v>
      </c>
      <c r="E538" s="2">
        <v>3.45</v>
      </c>
      <c r="F538" s="2">
        <v>71.17</v>
      </c>
      <c r="G538" t="s">
        <v>736</v>
      </c>
      <c r="H538">
        <f ca="1">IF(71.17&lt;&gt;71.17,0,0)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734</v>
      </c>
      <c r="C539" t="s">
        <v>745</v>
      </c>
      <c r="D539" s="1">
        <v>20.67</v>
      </c>
      <c r="E539" s="2">
        <v>6.15</v>
      </c>
      <c r="F539" s="2">
        <v>127.12</v>
      </c>
      <c r="G539" t="s">
        <v>736</v>
      </c>
      <c r="H539">
        <f ca="1">IF(127.12&lt;&gt;127.12,0,0)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734</v>
      </c>
      <c r="C540" t="s">
        <v>742</v>
      </c>
      <c r="D540" s="1">
        <v>20.7</v>
      </c>
      <c r="E540" s="2">
        <v>5.7</v>
      </c>
      <c r="F540" s="2">
        <v>117.99</v>
      </c>
      <c r="G540" t="s">
        <v>736</v>
      </c>
      <c r="H540">
        <f ca="1">IF(117.99&lt;&gt;117.99,0,0)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734</v>
      </c>
      <c r="C541" t="s">
        <v>751</v>
      </c>
      <c r="D541" s="1">
        <v>20.59</v>
      </c>
      <c r="E541" s="2">
        <v>3.45</v>
      </c>
      <c r="F541" s="2">
        <v>71.04</v>
      </c>
      <c r="G541" t="s">
        <v>736</v>
      </c>
      <c r="H541">
        <f ca="1">IF(71.04&lt;&gt;71.04,0,0)</f>
        <v>0</v>
      </c>
      <c r="I541" t="s">
        <v>14</v>
      </c>
      <c r="J541" t="s">
        <v>14</v>
      </c>
    </row>
    <row r="542" spans="1:10">
      <c r="A542" t="s">
        <v>755</v>
      </c>
      <c r="B542" t="s">
        <v>734</v>
      </c>
      <c r="C542" t="s">
        <v>738</v>
      </c>
      <c r="D542" s="1">
        <v>20.62</v>
      </c>
      <c r="E542" s="2">
        <v>4.15</v>
      </c>
      <c r="F542" s="2">
        <v>85.57</v>
      </c>
      <c r="G542" t="s">
        <v>736</v>
      </c>
      <c r="H542">
        <f ca="1">IF(85.57&lt;&gt;85.57,0,0)</f>
        <v>0</v>
      </c>
      <c r="I542" t="s">
        <v>14</v>
      </c>
      <c r="J542" t="s">
        <v>14</v>
      </c>
    </row>
    <row r="543" spans="1:10">
      <c r="A543" t="s">
        <v>756</v>
      </c>
      <c r="B543" t="s">
        <v>734</v>
      </c>
      <c r="C543" t="s">
        <v>757</v>
      </c>
      <c r="D543" s="1">
        <v>20.82</v>
      </c>
      <c r="E543" s="2">
        <v>4.15</v>
      </c>
      <c r="F543" s="2">
        <v>86.4</v>
      </c>
      <c r="G543" t="s">
        <v>736</v>
      </c>
      <c r="H543">
        <f ca="1">IF(86.4&lt;&gt;86.4,0,0)</f>
        <v>0</v>
      </c>
      <c r="I543" t="s">
        <v>14</v>
      </c>
      <c r="J543" t="s">
        <v>14</v>
      </c>
    </row>
    <row r="544" spans="1:10">
      <c r="A544" t="s">
        <v>758</v>
      </c>
      <c r="B544" t="s">
        <v>734</v>
      </c>
      <c r="C544" t="s">
        <v>759</v>
      </c>
      <c r="D544" s="1">
        <v>20.96</v>
      </c>
      <c r="E544" s="2">
        <v>4.7</v>
      </c>
      <c r="F544" s="2">
        <v>98.51</v>
      </c>
      <c r="G544" t="s">
        <v>736</v>
      </c>
      <c r="H544">
        <f ca="1">IF(98.51&lt;&gt;98.51,0,0)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734</v>
      </c>
      <c r="C545" t="s">
        <v>761</v>
      </c>
      <c r="D545" s="1">
        <v>20.99</v>
      </c>
      <c r="E545" s="2">
        <v>5.7</v>
      </c>
      <c r="F545" s="2">
        <v>119.64</v>
      </c>
      <c r="G545" t="s">
        <v>736</v>
      </c>
      <c r="H545">
        <f ca="1">IF(119.64&lt;&gt;119.64,0,0)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734</v>
      </c>
      <c r="C546" t="s">
        <v>745</v>
      </c>
      <c r="D546" s="1">
        <v>20.91</v>
      </c>
      <c r="E546" s="2">
        <v>6.15</v>
      </c>
      <c r="F546" s="2">
        <v>128.6</v>
      </c>
      <c r="G546" t="s">
        <v>736</v>
      </c>
      <c r="H546">
        <f ca="1">IF(128.6&lt;&gt;128.6,0,0)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734</v>
      </c>
      <c r="C547" t="s">
        <v>764</v>
      </c>
      <c r="D547" s="1">
        <v>20.96</v>
      </c>
      <c r="E547" s="2">
        <v>5.2</v>
      </c>
      <c r="F547" s="2">
        <v>108.99</v>
      </c>
      <c r="G547" t="s">
        <v>736</v>
      </c>
      <c r="H547">
        <f ca="1">IF(108.99&lt;&gt;108.99,0,0)</f>
        <v>0</v>
      </c>
      <c r="I547" t="s">
        <v>14</v>
      </c>
      <c r="J547" t="s">
        <v>14</v>
      </c>
    </row>
    <row r="548" spans="1:10">
      <c r="A548" t="s">
        <v>765</v>
      </c>
      <c r="B548" t="s">
        <v>734</v>
      </c>
      <c r="C548" t="s">
        <v>735</v>
      </c>
      <c r="D548" s="1">
        <v>20.92</v>
      </c>
      <c r="E548" s="2">
        <v>4.9</v>
      </c>
      <c r="F548" s="2">
        <v>102.51</v>
      </c>
      <c r="G548" t="s">
        <v>736</v>
      </c>
      <c r="H548">
        <f ca="1">IF(102.51&lt;&gt;102.51,0,0)</f>
        <v>0</v>
      </c>
      <c r="I548" t="s">
        <v>14</v>
      </c>
      <c r="J548" t="s">
        <v>14</v>
      </c>
    </row>
    <row r="549" spans="1:10">
      <c r="A549" t="s">
        <v>766</v>
      </c>
      <c r="B549" t="s">
        <v>734</v>
      </c>
      <c r="C549" t="s">
        <v>767</v>
      </c>
      <c r="D549" s="1">
        <v>20.97</v>
      </c>
      <c r="E549" s="2">
        <v>4.7</v>
      </c>
      <c r="F549" s="2">
        <v>98.56</v>
      </c>
      <c r="G549" t="s">
        <v>736</v>
      </c>
      <c r="H549">
        <f ca="1">IF(98.56&lt;&gt;98.56,0,0)</f>
        <v>0</v>
      </c>
      <c r="I549" t="s">
        <v>14</v>
      </c>
      <c r="J549" t="s">
        <v>14</v>
      </c>
    </row>
    <row r="550" spans="1:10">
      <c r="A550" t="s">
        <v>768</v>
      </c>
      <c r="B550" t="s">
        <v>734</v>
      </c>
      <c r="C550" t="s">
        <v>769</v>
      </c>
      <c r="D550" s="1">
        <v>20.95</v>
      </c>
      <c r="E550" s="2">
        <v>4.9</v>
      </c>
      <c r="F550" s="2">
        <v>102.66</v>
      </c>
      <c r="G550" t="s">
        <v>736</v>
      </c>
      <c r="H550">
        <f ca="1">IF(102.66&lt;&gt;102.66,0,0)</f>
        <v>0</v>
      </c>
      <c r="I550" t="s">
        <v>14</v>
      </c>
      <c r="J550" t="s">
        <v>14</v>
      </c>
    </row>
    <row r="551" spans="1:10">
      <c r="A551" t="s">
        <v>770</v>
      </c>
      <c r="B551" t="s">
        <v>771</v>
      </c>
      <c r="C551" t="s">
        <v>249</v>
      </c>
      <c r="D551" s="1">
        <v>17.31</v>
      </c>
      <c r="E551" s="2">
        <v>4.3</v>
      </c>
      <c r="F551" s="2">
        <v>74.43</v>
      </c>
      <c r="G551" t="s">
        <v>772</v>
      </c>
      <c r="H551">
        <f ca="1">IF(74.43&lt;&gt;74.43,0,0)</f>
        <v>0</v>
      </c>
      <c r="I551" t="s">
        <v>14</v>
      </c>
      <c r="J551" t="s">
        <v>14</v>
      </c>
    </row>
    <row r="552" spans="1:10">
      <c r="A552" t="s">
        <v>773</v>
      </c>
      <c r="B552" t="s">
        <v>771</v>
      </c>
      <c r="C552" t="s">
        <v>774</v>
      </c>
      <c r="D552" s="1">
        <v>17.28</v>
      </c>
      <c r="E552" s="2">
        <v>3.65</v>
      </c>
      <c r="F552" s="2">
        <v>63.07</v>
      </c>
      <c r="G552" t="s">
        <v>772</v>
      </c>
      <c r="H552">
        <f ca="1">IF(63.07&lt;&gt;63.07,0,0)</f>
        <v>0</v>
      </c>
      <c r="I552" t="s">
        <v>14</v>
      </c>
      <c r="J552" t="s">
        <v>14</v>
      </c>
    </row>
    <row r="553" spans="1:10">
      <c r="A553" t="s">
        <v>775</v>
      </c>
      <c r="B553" t="s">
        <v>771</v>
      </c>
      <c r="C553" t="s">
        <v>251</v>
      </c>
      <c r="D553" s="1">
        <v>17.36</v>
      </c>
      <c r="E553" s="2">
        <v>3.85</v>
      </c>
      <c r="F553" s="2">
        <v>66.84</v>
      </c>
      <c r="G553" t="s">
        <v>772</v>
      </c>
      <c r="H553">
        <f ca="1">IF(66.84&lt;&gt;66.84,0,0)</f>
        <v>0</v>
      </c>
      <c r="I553" t="s">
        <v>14</v>
      </c>
      <c r="J553" t="s">
        <v>14</v>
      </c>
    </row>
    <row r="554" spans="1:10">
      <c r="A554" t="s">
        <v>776</v>
      </c>
      <c r="B554" t="s">
        <v>771</v>
      </c>
      <c r="C554" t="s">
        <v>249</v>
      </c>
      <c r="D554" s="1">
        <v>17.28</v>
      </c>
      <c r="E554" s="2">
        <v>4.3</v>
      </c>
      <c r="F554" s="2">
        <v>74.3</v>
      </c>
      <c r="G554" t="s">
        <v>772</v>
      </c>
      <c r="H554">
        <f ca="1">IF(74.3&lt;&gt;74.3,0,0)</f>
        <v>0</v>
      </c>
      <c r="I554" t="s">
        <v>14</v>
      </c>
      <c r="J554" t="s">
        <v>14</v>
      </c>
    </row>
    <row r="555" spans="1:10">
      <c r="A555" t="s">
        <v>777</v>
      </c>
      <c r="B555" t="s">
        <v>771</v>
      </c>
      <c r="C555" t="s">
        <v>293</v>
      </c>
      <c r="D555" s="1">
        <v>17.29</v>
      </c>
      <c r="E555" s="2">
        <v>3.1</v>
      </c>
      <c r="F555" s="2">
        <v>53.6</v>
      </c>
      <c r="G555" t="s">
        <v>772</v>
      </c>
      <c r="H555">
        <f ca="1">IF(53.6&lt;&gt;53.6,0,0)</f>
        <v>0</v>
      </c>
      <c r="I555" t="s">
        <v>14</v>
      </c>
      <c r="J555" t="s">
        <v>14</v>
      </c>
    </row>
    <row r="556" spans="1:10">
      <c r="A556" t="s">
        <v>778</v>
      </c>
      <c r="B556" t="s">
        <v>771</v>
      </c>
      <c r="C556" t="s">
        <v>261</v>
      </c>
      <c r="D556" s="1">
        <v>17.36</v>
      </c>
      <c r="E556" s="2">
        <v>3.1</v>
      </c>
      <c r="F556" s="2">
        <v>53.82</v>
      </c>
      <c r="G556" t="s">
        <v>772</v>
      </c>
      <c r="H556">
        <f ca="1">IF(53.82&lt;&gt;53.82,0,0)</f>
        <v>0</v>
      </c>
      <c r="I556" t="s">
        <v>14</v>
      </c>
      <c r="J556" t="s">
        <v>14</v>
      </c>
    </row>
    <row r="557" spans="1:10">
      <c r="A557" t="s">
        <v>779</v>
      </c>
      <c r="B557" t="s">
        <v>771</v>
      </c>
      <c r="C557" t="s">
        <v>259</v>
      </c>
      <c r="D557" s="1">
        <v>17.39</v>
      </c>
      <c r="E557" s="2">
        <v>4.15</v>
      </c>
      <c r="F557" s="2">
        <v>72.17</v>
      </c>
      <c r="G557" t="s">
        <v>772</v>
      </c>
      <c r="H557">
        <f ca="1">IF(72.17&lt;&gt;72.17,0,0)</f>
        <v>0</v>
      </c>
      <c r="I557" t="s">
        <v>14</v>
      </c>
      <c r="J557" t="s">
        <v>14</v>
      </c>
    </row>
    <row r="558" spans="1:10">
      <c r="A558" t="s">
        <v>780</v>
      </c>
      <c r="B558" t="s">
        <v>771</v>
      </c>
      <c r="C558" t="s">
        <v>259</v>
      </c>
      <c r="D558" s="1">
        <v>17.31</v>
      </c>
      <c r="E558" s="2">
        <v>4.15</v>
      </c>
      <c r="F558" s="2">
        <v>71.84</v>
      </c>
      <c r="G558" t="s">
        <v>772</v>
      </c>
      <c r="H558">
        <f ca="1">IF(71.84&lt;&gt;71.84,0,0)</f>
        <v>0</v>
      </c>
      <c r="I558" t="s">
        <v>14</v>
      </c>
      <c r="J558" t="s">
        <v>14</v>
      </c>
    </row>
    <row r="559" spans="1:10">
      <c r="A559" t="s">
        <v>781</v>
      </c>
      <c r="B559" t="s">
        <v>771</v>
      </c>
      <c r="C559" t="s">
        <v>251</v>
      </c>
      <c r="D559" s="1">
        <v>17.33</v>
      </c>
      <c r="E559" s="2">
        <v>3.85</v>
      </c>
      <c r="F559" s="2">
        <v>66.72</v>
      </c>
      <c r="G559" t="s">
        <v>772</v>
      </c>
      <c r="H559">
        <f ca="1">IF(66.72&lt;&gt;66.72,0,0)</f>
        <v>0</v>
      </c>
      <c r="I559" t="s">
        <v>14</v>
      </c>
      <c r="J559" t="s">
        <v>14</v>
      </c>
    </row>
    <row r="560" spans="1:10">
      <c r="A560" t="s">
        <v>782</v>
      </c>
      <c r="B560" t="s">
        <v>771</v>
      </c>
      <c r="C560" t="s">
        <v>263</v>
      </c>
      <c r="D560" s="1">
        <v>17.31</v>
      </c>
      <c r="E560" s="2">
        <v>4.15</v>
      </c>
      <c r="F560" s="2">
        <v>71.84</v>
      </c>
      <c r="G560" t="s">
        <v>772</v>
      </c>
      <c r="H560">
        <f ca="1">IF(71.84&lt;&gt;71.84,0,0)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771</v>
      </c>
      <c r="C561" t="s">
        <v>267</v>
      </c>
      <c r="D561" s="1">
        <v>17.31</v>
      </c>
      <c r="E561" s="2">
        <v>4.9</v>
      </c>
      <c r="F561" s="2">
        <v>84.82</v>
      </c>
      <c r="G561" t="s">
        <v>772</v>
      </c>
      <c r="H561">
        <f ca="1">IF(84.82&lt;&gt;84.82,0,0)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771</v>
      </c>
      <c r="C562" t="s">
        <v>249</v>
      </c>
      <c r="D562" s="1">
        <v>17.28</v>
      </c>
      <c r="E562" s="2">
        <v>4.3</v>
      </c>
      <c r="F562" s="2">
        <v>74.3</v>
      </c>
      <c r="G562" t="s">
        <v>772</v>
      </c>
      <c r="H562">
        <f ca="1">IF(74.3&lt;&gt;74.3,0,0)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771</v>
      </c>
      <c r="C563" t="s">
        <v>309</v>
      </c>
      <c r="D563" s="1">
        <v>17.3</v>
      </c>
      <c r="E563" s="2">
        <v>4.15</v>
      </c>
      <c r="F563" s="2">
        <v>71.8</v>
      </c>
      <c r="G563" t="s">
        <v>772</v>
      </c>
      <c r="H563">
        <f ca="1">IF(71.8&lt;&gt;71.8,0,0)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771</v>
      </c>
      <c r="C564" t="s">
        <v>326</v>
      </c>
      <c r="D564" s="1">
        <v>17.39</v>
      </c>
      <c r="E564" s="2">
        <v>3</v>
      </c>
      <c r="F564" s="2">
        <v>52.17</v>
      </c>
      <c r="G564" t="s">
        <v>772</v>
      </c>
      <c r="H564">
        <f ca="1">IF(52.17&lt;&gt;52.17,0,0)</f>
        <v>0</v>
      </c>
      <c r="I564" t="s">
        <v>14</v>
      </c>
      <c r="J564" t="s">
        <v>14</v>
      </c>
    </row>
    <row r="565" spans="1:10">
      <c r="A565" t="s">
        <v>787</v>
      </c>
      <c r="B565" t="s">
        <v>771</v>
      </c>
      <c r="C565" t="s">
        <v>253</v>
      </c>
      <c r="D565" s="1">
        <v>17.25</v>
      </c>
      <c r="E565" s="2">
        <v>4.15</v>
      </c>
      <c r="F565" s="2">
        <v>71.59</v>
      </c>
      <c r="G565" t="s">
        <v>772</v>
      </c>
      <c r="H565">
        <f ca="1">IF(71.59&lt;&gt;71.59,0,0)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771</v>
      </c>
      <c r="C566" t="s">
        <v>326</v>
      </c>
      <c r="D566" s="1">
        <v>17.29</v>
      </c>
      <c r="E566" s="2">
        <v>3</v>
      </c>
      <c r="F566" s="2">
        <v>51.87</v>
      </c>
      <c r="G566" t="s">
        <v>772</v>
      </c>
      <c r="H566">
        <f ca="1">IF(51.87&lt;&gt;51.87,0,0)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771</v>
      </c>
      <c r="C567" t="s">
        <v>309</v>
      </c>
      <c r="D567" s="1">
        <v>17.39</v>
      </c>
      <c r="E567" s="2">
        <v>4.15</v>
      </c>
      <c r="F567" s="2">
        <v>72.17</v>
      </c>
      <c r="G567" t="s">
        <v>772</v>
      </c>
      <c r="H567">
        <f ca="1">IF(72.17&lt;&gt;72.17,0,0)</f>
        <v>0</v>
      </c>
      <c r="I567" t="s">
        <v>14</v>
      </c>
      <c r="J567" t="s">
        <v>14</v>
      </c>
    </row>
    <row r="568" spans="1:10">
      <c r="A568" t="s">
        <v>790</v>
      </c>
      <c r="B568" t="s">
        <v>771</v>
      </c>
      <c r="C568" t="s">
        <v>249</v>
      </c>
      <c r="D568" s="1">
        <v>17.23</v>
      </c>
      <c r="E568" s="2">
        <v>4.3</v>
      </c>
      <c r="F568" s="2">
        <v>74.09</v>
      </c>
      <c r="G568" t="s">
        <v>772</v>
      </c>
      <c r="H568">
        <f ca="1">IF(74.09&lt;&gt;74.09,0,0)</f>
        <v>0</v>
      </c>
      <c r="I568" t="s">
        <v>14</v>
      </c>
      <c r="J568" t="s">
        <v>14</v>
      </c>
    </row>
    <row r="569" spans="1:10">
      <c r="A569" t="s">
        <v>791</v>
      </c>
      <c r="B569" t="s">
        <v>771</v>
      </c>
      <c r="C569" t="s">
        <v>606</v>
      </c>
      <c r="D569" s="1">
        <v>17.33</v>
      </c>
      <c r="E569" s="2">
        <v>3.1</v>
      </c>
      <c r="F569" s="2">
        <v>53.72</v>
      </c>
      <c r="G569" t="s">
        <v>772</v>
      </c>
      <c r="H569">
        <f ca="1">IF(53.72&lt;&gt;53.72,0,0)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771</v>
      </c>
      <c r="C570" t="s">
        <v>253</v>
      </c>
      <c r="D570" s="1">
        <v>17.31</v>
      </c>
      <c r="E570" s="2">
        <v>4.15</v>
      </c>
      <c r="F570" s="2">
        <v>71.84</v>
      </c>
      <c r="G570" t="s">
        <v>772</v>
      </c>
      <c r="H570">
        <f ca="1">IF(71.84&lt;&gt;71.84,0,0)</f>
        <v>0</v>
      </c>
      <c r="I570" t="s">
        <v>14</v>
      </c>
      <c r="J570" t="s">
        <v>14</v>
      </c>
    </row>
    <row r="571" spans="1:10">
      <c r="A571" t="s">
        <v>793</v>
      </c>
      <c r="B571" t="s">
        <v>771</v>
      </c>
      <c r="C571" t="s">
        <v>249</v>
      </c>
      <c r="D571" s="1">
        <v>17.31</v>
      </c>
      <c r="E571" s="2">
        <v>4.3</v>
      </c>
      <c r="F571" s="2">
        <v>74.43</v>
      </c>
      <c r="G571" t="s">
        <v>772</v>
      </c>
      <c r="H571">
        <f ca="1">IF(74.43&lt;&gt;74.43,0,0)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771</v>
      </c>
      <c r="C572" t="s">
        <v>261</v>
      </c>
      <c r="D572" s="1">
        <v>17.32</v>
      </c>
      <c r="E572" s="2">
        <v>3.1</v>
      </c>
      <c r="F572" s="2">
        <v>53.69</v>
      </c>
      <c r="G572" t="s">
        <v>772</v>
      </c>
      <c r="H572">
        <f ca="1">IF(53.69&lt;&gt;53.69,0,0)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771</v>
      </c>
      <c r="C573" t="s">
        <v>253</v>
      </c>
      <c r="D573" s="1">
        <v>17.36</v>
      </c>
      <c r="E573" s="2">
        <v>4.15</v>
      </c>
      <c r="F573" s="2">
        <v>72.04</v>
      </c>
      <c r="G573" t="s">
        <v>772</v>
      </c>
      <c r="H573">
        <f ca="1">IF(72.04&lt;&gt;72.04,0,0)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771</v>
      </c>
      <c r="C574" t="s">
        <v>259</v>
      </c>
      <c r="D574" s="1">
        <v>17.32</v>
      </c>
      <c r="E574" s="2">
        <v>4.15</v>
      </c>
      <c r="F574" s="2">
        <v>71.88</v>
      </c>
      <c r="G574" t="s">
        <v>772</v>
      </c>
      <c r="H574">
        <f ca="1">IF(71.88&lt;&gt;71.88,0,0)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771</v>
      </c>
      <c r="C575" t="s">
        <v>251</v>
      </c>
      <c r="D575" s="1">
        <v>17.35</v>
      </c>
      <c r="E575" s="2">
        <v>3.85</v>
      </c>
      <c r="F575" s="2">
        <v>66.8</v>
      </c>
      <c r="G575" t="s">
        <v>772</v>
      </c>
      <c r="H575">
        <f ca="1">IF(66.8&lt;&gt;66.8,0,0)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799</v>
      </c>
      <c r="C576" t="s">
        <v>12</v>
      </c>
      <c r="D576" s="1">
        <v>16.47</v>
      </c>
      <c r="E576" s="2">
        <v>3.45</v>
      </c>
      <c r="F576" s="2">
        <v>56.82</v>
      </c>
      <c r="G576" t="s">
        <v>800</v>
      </c>
      <c r="H576">
        <f ca="1">IF(56.82&lt;&gt;56.82,0,0)</f>
        <v>0</v>
      </c>
      <c r="I576" t="s">
        <v>14</v>
      </c>
      <c r="J576" t="s">
        <v>14</v>
      </c>
    </row>
    <row r="577" spans="1:10">
      <c r="A577" t="s">
        <v>801</v>
      </c>
      <c r="B577" t="s">
        <v>799</v>
      </c>
      <c r="C577" t="s">
        <v>16</v>
      </c>
      <c r="D577" s="1">
        <v>16.54</v>
      </c>
      <c r="E577" s="2">
        <v>5.95</v>
      </c>
      <c r="F577" s="2">
        <v>98.41</v>
      </c>
      <c r="G577" t="s">
        <v>800</v>
      </c>
      <c r="H577">
        <f ca="1">IF(98.41&lt;&gt;98.41,0,0)</f>
        <v>0</v>
      </c>
      <c r="I577" t="s">
        <v>14</v>
      </c>
      <c r="J577" t="s">
        <v>14</v>
      </c>
    </row>
    <row r="578" spans="1:10">
      <c r="A578" t="s">
        <v>802</v>
      </c>
      <c r="B578" t="s">
        <v>799</v>
      </c>
      <c r="C578" t="s">
        <v>345</v>
      </c>
      <c r="D578" s="1">
        <v>16.47</v>
      </c>
      <c r="E578" s="2">
        <v>5.45</v>
      </c>
      <c r="F578" s="2">
        <v>89.76</v>
      </c>
      <c r="G578" t="s">
        <v>800</v>
      </c>
      <c r="H578">
        <f ca="1">IF(89.76&lt;&gt;89.76,0,0)</f>
        <v>0</v>
      </c>
      <c r="I578" t="s">
        <v>14</v>
      </c>
      <c r="J578" t="s">
        <v>14</v>
      </c>
    </row>
    <row r="579" spans="1:10">
      <c r="A579" t="s">
        <v>803</v>
      </c>
      <c r="B579" t="s">
        <v>799</v>
      </c>
      <c r="C579" t="s">
        <v>804</v>
      </c>
      <c r="D579" s="1">
        <v>16.6</v>
      </c>
      <c r="E579" s="2">
        <v>3.45</v>
      </c>
      <c r="F579" s="2">
        <v>57.27</v>
      </c>
      <c r="G579" t="s">
        <v>800</v>
      </c>
      <c r="H579">
        <f ca="1">IF(57.27&lt;&gt;57.27,0,0)</f>
        <v>0</v>
      </c>
      <c r="I579" t="s">
        <v>14</v>
      </c>
      <c r="J579" t="s">
        <v>14</v>
      </c>
    </row>
    <row r="580" spans="1:10">
      <c r="A580" t="s">
        <v>805</v>
      </c>
      <c r="B580" t="s">
        <v>799</v>
      </c>
      <c r="C580" t="s">
        <v>339</v>
      </c>
      <c r="D580" s="1">
        <v>16.36</v>
      </c>
      <c r="E580" s="2">
        <v>3.45</v>
      </c>
      <c r="F580" s="2">
        <v>56.44</v>
      </c>
      <c r="G580" t="s">
        <v>800</v>
      </c>
      <c r="H580">
        <f ca="1">IF(56.44&lt;&gt;56.44,0,0)</f>
        <v>0</v>
      </c>
      <c r="I580" t="s">
        <v>14</v>
      </c>
      <c r="J580" t="s">
        <v>14</v>
      </c>
    </row>
    <row r="581" spans="1:10">
      <c r="A581" t="s">
        <v>806</v>
      </c>
      <c r="B581" t="s">
        <v>799</v>
      </c>
      <c r="C581" t="s">
        <v>807</v>
      </c>
      <c r="D581" s="1">
        <v>16.55</v>
      </c>
      <c r="E581" s="2">
        <v>6.15</v>
      </c>
      <c r="F581" s="2">
        <v>101.78</v>
      </c>
      <c r="G581" t="s">
        <v>800</v>
      </c>
      <c r="H581">
        <f ca="1">IF(101.78&lt;&gt;101.78,0,0)</f>
        <v>0</v>
      </c>
      <c r="I581" t="s">
        <v>14</v>
      </c>
      <c r="J581" t="s">
        <v>14</v>
      </c>
    </row>
    <row r="582" spans="1:10">
      <c r="A582" t="s">
        <v>808</v>
      </c>
      <c r="B582" t="s">
        <v>799</v>
      </c>
      <c r="C582" t="s">
        <v>27</v>
      </c>
      <c r="D582" s="1">
        <v>16.58</v>
      </c>
      <c r="E582" s="2">
        <v>3.45</v>
      </c>
      <c r="F582" s="2">
        <v>57.2</v>
      </c>
      <c r="G582" t="s">
        <v>800</v>
      </c>
      <c r="H582">
        <f ca="1">IF(57.2&lt;&gt;57.2,0,0)</f>
        <v>0</v>
      </c>
      <c r="I582" t="s">
        <v>14</v>
      </c>
      <c r="J582" t="s">
        <v>14</v>
      </c>
    </row>
    <row r="583" spans="1:10">
      <c r="A583" t="s">
        <v>809</v>
      </c>
      <c r="B583" t="s">
        <v>799</v>
      </c>
      <c r="C583" t="s">
        <v>810</v>
      </c>
      <c r="D583" s="1">
        <v>16.31</v>
      </c>
      <c r="E583" s="2">
        <v>3.45</v>
      </c>
      <c r="F583" s="2">
        <v>56.27</v>
      </c>
      <c r="G583" t="s">
        <v>800</v>
      </c>
      <c r="H583">
        <f ca="1">IF(56.27&lt;&gt;56.27,0,0)</f>
        <v>0</v>
      </c>
      <c r="I583" t="s">
        <v>14</v>
      </c>
      <c r="J583" t="s">
        <v>14</v>
      </c>
    </row>
    <row r="584" spans="1:10">
      <c r="A584" t="s">
        <v>811</v>
      </c>
      <c r="B584" t="s">
        <v>799</v>
      </c>
      <c r="C584" t="s">
        <v>812</v>
      </c>
      <c r="D584" s="1">
        <v>16.53</v>
      </c>
      <c r="E584" s="2">
        <v>5.45</v>
      </c>
      <c r="F584" s="2">
        <v>90.09</v>
      </c>
      <c r="G584" t="s">
        <v>800</v>
      </c>
      <c r="H584">
        <f ca="1">IF(90.09&lt;&gt;90.09,0,0)</f>
        <v>0</v>
      </c>
      <c r="I584" t="s">
        <v>14</v>
      </c>
      <c r="J584" t="s">
        <v>14</v>
      </c>
    </row>
    <row r="585" spans="1:10">
      <c r="A585" t="s">
        <v>813</v>
      </c>
      <c r="B585" t="s">
        <v>799</v>
      </c>
      <c r="C585" t="s">
        <v>814</v>
      </c>
      <c r="D585" s="1">
        <v>16.46</v>
      </c>
      <c r="E585" s="2">
        <v>5.65</v>
      </c>
      <c r="F585" s="2">
        <v>93</v>
      </c>
      <c r="G585" t="s">
        <v>800</v>
      </c>
      <c r="H585">
        <f ca="1">IF(93&lt;&gt;93,0,0)</f>
        <v>0</v>
      </c>
      <c r="I585" t="s">
        <v>14</v>
      </c>
      <c r="J585" t="s">
        <v>14</v>
      </c>
    </row>
    <row r="586" spans="1:10">
      <c r="A586" t="s">
        <v>815</v>
      </c>
      <c r="B586" t="s">
        <v>799</v>
      </c>
      <c r="C586" t="s">
        <v>284</v>
      </c>
      <c r="D586" s="1">
        <v>16.53</v>
      </c>
      <c r="E586" s="2">
        <v>4.7</v>
      </c>
      <c r="F586" s="2">
        <v>77.69</v>
      </c>
      <c r="G586" t="s">
        <v>800</v>
      </c>
      <c r="H586">
        <f ca="1">IF(77.69&lt;&gt;77.69,0,0)</f>
        <v>0</v>
      </c>
      <c r="I586" t="s">
        <v>14</v>
      </c>
      <c r="J586" t="s">
        <v>14</v>
      </c>
    </row>
    <row r="587" spans="1:10">
      <c r="A587" t="s">
        <v>816</v>
      </c>
      <c r="B587" t="s">
        <v>799</v>
      </c>
      <c r="C587" t="s">
        <v>817</v>
      </c>
      <c r="D587" s="1">
        <v>16.54</v>
      </c>
      <c r="E587" s="2">
        <v>5.45</v>
      </c>
      <c r="F587" s="2">
        <v>90.14</v>
      </c>
      <c r="G587" t="s">
        <v>800</v>
      </c>
      <c r="H587">
        <f ca="1">IF(90.14&lt;&gt;90.14,0,0)</f>
        <v>0</v>
      </c>
      <c r="I587" t="s">
        <v>14</v>
      </c>
      <c r="J587" t="s">
        <v>14</v>
      </c>
    </row>
    <row r="588" spans="1:10">
      <c r="A588" t="s">
        <v>818</v>
      </c>
      <c r="B588" t="s">
        <v>799</v>
      </c>
      <c r="C588" t="s">
        <v>280</v>
      </c>
      <c r="D588" s="1">
        <v>16.37</v>
      </c>
      <c r="E588" s="2">
        <v>5.7</v>
      </c>
      <c r="F588" s="2">
        <v>93.31</v>
      </c>
      <c r="G588" t="s">
        <v>800</v>
      </c>
      <c r="H588">
        <f ca="1">IF(93.31&lt;&gt;93.31,0,0)</f>
        <v>0</v>
      </c>
      <c r="I588" t="s">
        <v>14</v>
      </c>
      <c r="J588" t="s">
        <v>14</v>
      </c>
    </row>
    <row r="589" spans="1:10">
      <c r="A589" t="s">
        <v>819</v>
      </c>
      <c r="B589" t="s">
        <v>799</v>
      </c>
      <c r="C589" t="s">
        <v>284</v>
      </c>
      <c r="D589" s="1">
        <v>16.31</v>
      </c>
      <c r="E589" s="2">
        <v>4.7</v>
      </c>
      <c r="F589" s="2">
        <v>76.66</v>
      </c>
      <c r="G589" t="s">
        <v>800</v>
      </c>
      <c r="H589">
        <f ca="1">IF(76.66&lt;&gt;76.66,0,0)</f>
        <v>0</v>
      </c>
      <c r="I589" t="s">
        <v>14</v>
      </c>
      <c r="J589" t="s">
        <v>14</v>
      </c>
    </row>
    <row r="590" spans="1:10">
      <c r="A590" t="s">
        <v>820</v>
      </c>
      <c r="B590" t="s">
        <v>799</v>
      </c>
      <c r="C590" t="s">
        <v>286</v>
      </c>
      <c r="D590" s="1">
        <v>16.36</v>
      </c>
      <c r="E590" s="2">
        <v>3.95</v>
      </c>
      <c r="F590" s="2">
        <v>64.62</v>
      </c>
      <c r="G590" t="s">
        <v>800</v>
      </c>
      <c r="H590">
        <f ca="1">IF(64.62&lt;&gt;64.62,0,0)</f>
        <v>0</v>
      </c>
      <c r="I590" t="s">
        <v>14</v>
      </c>
      <c r="J590" t="s">
        <v>14</v>
      </c>
    </row>
    <row r="591" spans="1:10">
      <c r="A591" t="s">
        <v>821</v>
      </c>
      <c r="B591" t="s">
        <v>799</v>
      </c>
      <c r="C591" t="s">
        <v>664</v>
      </c>
      <c r="D591" s="1">
        <v>16.59</v>
      </c>
      <c r="E591" s="2">
        <v>3.45</v>
      </c>
      <c r="F591" s="2">
        <v>57.24</v>
      </c>
      <c r="G591" t="s">
        <v>800</v>
      </c>
      <c r="H591">
        <f ca="1">IF(57.24&lt;&gt;57.24,0,0)</f>
        <v>0</v>
      </c>
      <c r="I591" t="s">
        <v>14</v>
      </c>
      <c r="J591" t="s">
        <v>14</v>
      </c>
    </row>
    <row r="592" spans="1:10">
      <c r="A592" t="s">
        <v>822</v>
      </c>
      <c r="B592" t="s">
        <v>799</v>
      </c>
      <c r="C592" t="s">
        <v>359</v>
      </c>
      <c r="D592" s="1">
        <v>16.74</v>
      </c>
      <c r="E592" s="2">
        <v>5.45</v>
      </c>
      <c r="F592" s="2">
        <v>91.23</v>
      </c>
      <c r="G592" t="s">
        <v>800</v>
      </c>
      <c r="H592">
        <f ca="1">IF(91.23&lt;&gt;91.23,0,0)</f>
        <v>0</v>
      </c>
      <c r="I592" t="s">
        <v>14</v>
      </c>
      <c r="J592" t="s">
        <v>14</v>
      </c>
    </row>
    <row r="593" spans="1:10">
      <c r="A593" t="s">
        <v>823</v>
      </c>
      <c r="B593" t="s">
        <v>799</v>
      </c>
      <c r="C593" t="s">
        <v>666</v>
      </c>
      <c r="D593" s="1">
        <v>16.8</v>
      </c>
      <c r="E593" s="2">
        <v>5.2</v>
      </c>
      <c r="F593" s="2">
        <v>87.36</v>
      </c>
      <c r="G593" t="s">
        <v>800</v>
      </c>
      <c r="H593">
        <f ca="1">IF(87.36&lt;&gt;87.36,0,0)</f>
        <v>0</v>
      </c>
      <c r="I593" t="s">
        <v>14</v>
      </c>
      <c r="J593" t="s">
        <v>14</v>
      </c>
    </row>
    <row r="594" spans="1:10">
      <c r="A594" t="s">
        <v>824</v>
      </c>
      <c r="B594" t="s">
        <v>799</v>
      </c>
      <c r="C594" t="s">
        <v>359</v>
      </c>
      <c r="D594" s="1">
        <v>16.77</v>
      </c>
      <c r="E594" s="2">
        <v>5.45</v>
      </c>
      <c r="F594" s="2">
        <v>91.4</v>
      </c>
      <c r="G594" t="s">
        <v>800</v>
      </c>
      <c r="H594">
        <f ca="1">IF(91.4&lt;&gt;91.4,0,0)</f>
        <v>0</v>
      </c>
      <c r="I594" t="s">
        <v>14</v>
      </c>
      <c r="J594" t="s">
        <v>14</v>
      </c>
    </row>
    <row r="595" spans="1:10">
      <c r="A595" t="s">
        <v>825</v>
      </c>
      <c r="B595" t="s">
        <v>799</v>
      </c>
      <c r="C595" t="s">
        <v>367</v>
      </c>
      <c r="D595" s="1">
        <v>16.64</v>
      </c>
      <c r="E595" s="2">
        <v>3.95</v>
      </c>
      <c r="F595" s="2">
        <v>65.73</v>
      </c>
      <c r="G595" t="s">
        <v>800</v>
      </c>
      <c r="H595">
        <f ca="1">IF(65.73&lt;&gt;65.73,0,0)</f>
        <v>0</v>
      </c>
      <c r="I595" t="s">
        <v>14</v>
      </c>
      <c r="J595" t="s">
        <v>14</v>
      </c>
    </row>
    <row r="596" spans="1:10">
      <c r="A596" t="s">
        <v>826</v>
      </c>
      <c r="B596" t="s">
        <v>799</v>
      </c>
      <c r="C596" t="s">
        <v>364</v>
      </c>
      <c r="D596" s="1">
        <v>16.71</v>
      </c>
      <c r="E596" s="2">
        <v>5.95</v>
      </c>
      <c r="F596" s="2">
        <v>99.42</v>
      </c>
      <c r="G596" t="s">
        <v>800</v>
      </c>
      <c r="H596">
        <f ca="1">IF(99.42&lt;&gt;99.42,0,0)</f>
        <v>0</v>
      </c>
      <c r="I596" t="s">
        <v>14</v>
      </c>
      <c r="J596" t="s">
        <v>14</v>
      </c>
    </row>
    <row r="597" spans="1:10">
      <c r="A597" t="s">
        <v>827</v>
      </c>
      <c r="B597" t="s">
        <v>799</v>
      </c>
      <c r="C597" t="s">
        <v>367</v>
      </c>
      <c r="D597" s="1">
        <v>16.84</v>
      </c>
      <c r="E597" s="2">
        <v>3.95</v>
      </c>
      <c r="F597" s="2">
        <v>66.52</v>
      </c>
      <c r="G597" t="s">
        <v>800</v>
      </c>
      <c r="H597">
        <f ca="1">IF(66.52&lt;&gt;66.52,0,0)</f>
        <v>0</v>
      </c>
      <c r="I597" t="s">
        <v>14</v>
      </c>
      <c r="J597" t="s">
        <v>14</v>
      </c>
    </row>
    <row r="598" spans="1:10">
      <c r="A598" t="s">
        <v>828</v>
      </c>
      <c r="B598" t="s">
        <v>829</v>
      </c>
      <c r="C598" t="s">
        <v>830</v>
      </c>
      <c r="D598" s="1">
        <v>23.94</v>
      </c>
      <c r="E598" s="2">
        <v>4.7</v>
      </c>
      <c r="F598" s="2">
        <v>112.52</v>
      </c>
      <c r="G598" t="s">
        <v>831</v>
      </c>
      <c r="H598">
        <f ca="1">IF(112.52&lt;&gt;112.52,0,0)</f>
        <v>0</v>
      </c>
      <c r="I598" t="s">
        <v>14</v>
      </c>
      <c r="J598" t="s">
        <v>14</v>
      </c>
    </row>
    <row r="599" spans="1:10">
      <c r="A599" t="s">
        <v>832</v>
      </c>
      <c r="B599" t="s">
        <v>829</v>
      </c>
      <c r="C599" t="s">
        <v>833</v>
      </c>
      <c r="D599" s="1">
        <v>23.87</v>
      </c>
      <c r="E599" s="2">
        <v>5.2</v>
      </c>
      <c r="F599" s="2">
        <v>124.12</v>
      </c>
      <c r="G599" t="s">
        <v>831</v>
      </c>
      <c r="H599">
        <f ca="1">IF(124.12&lt;&gt;124.12,0,0)</f>
        <v>0</v>
      </c>
      <c r="I599" t="s">
        <v>14</v>
      </c>
      <c r="J599" t="s">
        <v>14</v>
      </c>
    </row>
    <row r="600" spans="1:10">
      <c r="A600" t="s">
        <v>834</v>
      </c>
      <c r="B600" t="s">
        <v>829</v>
      </c>
      <c r="C600" t="s">
        <v>835</v>
      </c>
      <c r="D600" s="1">
        <v>24.01</v>
      </c>
      <c r="E600" s="2">
        <v>6.7</v>
      </c>
      <c r="F600" s="2">
        <v>160.87</v>
      </c>
      <c r="G600" t="s">
        <v>831</v>
      </c>
      <c r="H600">
        <f ca="1">IF(160.87&lt;&gt;160.87,0,0)</f>
        <v>0</v>
      </c>
      <c r="I600" t="s">
        <v>14</v>
      </c>
      <c r="J600" t="s">
        <v>14</v>
      </c>
    </row>
    <row r="601" spans="1:10">
      <c r="A601" t="s">
        <v>836</v>
      </c>
      <c r="B601" t="s">
        <v>829</v>
      </c>
      <c r="C601" t="s">
        <v>837</v>
      </c>
      <c r="D601" s="1">
        <v>23.89</v>
      </c>
      <c r="E601" s="2">
        <v>4.15</v>
      </c>
      <c r="F601" s="2">
        <v>99.14</v>
      </c>
      <c r="G601" t="s">
        <v>831</v>
      </c>
      <c r="H601">
        <f ca="1">IF(99.14&lt;&gt;99.14,0,0)</f>
        <v>0</v>
      </c>
      <c r="I601" t="s">
        <v>14</v>
      </c>
      <c r="J601" t="s">
        <v>14</v>
      </c>
    </row>
    <row r="602" spans="1:10">
      <c r="A602" t="s">
        <v>838</v>
      </c>
      <c r="B602" t="s">
        <v>829</v>
      </c>
      <c r="C602" t="s">
        <v>830</v>
      </c>
      <c r="D602" s="1">
        <v>23.97</v>
      </c>
      <c r="E602" s="2">
        <v>4.7</v>
      </c>
      <c r="F602" s="2">
        <v>112.66</v>
      </c>
      <c r="G602" t="s">
        <v>831</v>
      </c>
      <c r="H602">
        <f ca="1">IF(112.66&lt;&gt;112.66,0,0)</f>
        <v>0</v>
      </c>
      <c r="I602" t="s">
        <v>14</v>
      </c>
      <c r="J602" t="s">
        <v>14</v>
      </c>
    </row>
    <row r="603" spans="1:10">
      <c r="A603" t="s">
        <v>839</v>
      </c>
      <c r="B603" t="s">
        <v>829</v>
      </c>
      <c r="C603" t="s">
        <v>837</v>
      </c>
      <c r="D603" s="1">
        <v>24.06</v>
      </c>
      <c r="E603" s="2">
        <v>4.15</v>
      </c>
      <c r="F603" s="2">
        <v>99.85</v>
      </c>
      <c r="G603" t="s">
        <v>831</v>
      </c>
      <c r="H603">
        <f ca="1">IF(99.85&lt;&gt;99.85,0,0)</f>
        <v>0</v>
      </c>
      <c r="I603" t="s">
        <v>14</v>
      </c>
      <c r="J603" t="s">
        <v>14</v>
      </c>
    </row>
    <row r="604" spans="1:10">
      <c r="A604" t="s">
        <v>840</v>
      </c>
      <c r="B604" t="s">
        <v>829</v>
      </c>
      <c r="C604" t="s">
        <v>841</v>
      </c>
      <c r="D604" s="1">
        <v>24.07</v>
      </c>
      <c r="E604" s="2">
        <v>4.9</v>
      </c>
      <c r="F604" s="2">
        <v>117.94</v>
      </c>
      <c r="G604" t="s">
        <v>831</v>
      </c>
      <c r="H604">
        <f ca="1">IF(117.94&lt;&gt;117.94,0,0)</f>
        <v>0</v>
      </c>
      <c r="I604" t="s">
        <v>14</v>
      </c>
      <c r="J604" t="s">
        <v>14</v>
      </c>
    </row>
    <row r="605" spans="1:10">
      <c r="A605" t="s">
        <v>842</v>
      </c>
      <c r="B605" t="s">
        <v>829</v>
      </c>
      <c r="C605" t="s">
        <v>843</v>
      </c>
      <c r="D605" s="1">
        <v>24.01</v>
      </c>
      <c r="E605" s="2">
        <v>3.95</v>
      </c>
      <c r="F605" s="2">
        <v>94.84</v>
      </c>
      <c r="G605" t="s">
        <v>831</v>
      </c>
      <c r="H605">
        <f ca="1">IF(94.84&lt;&gt;94.84,0,0)</f>
        <v>0</v>
      </c>
      <c r="I605" t="s">
        <v>14</v>
      </c>
      <c r="J605" t="s">
        <v>14</v>
      </c>
    </row>
    <row r="606" spans="1:10">
      <c r="A606" t="s">
        <v>844</v>
      </c>
      <c r="B606" t="s">
        <v>829</v>
      </c>
      <c r="C606" t="s">
        <v>845</v>
      </c>
      <c r="D606" s="1">
        <v>24.25</v>
      </c>
      <c r="E606" s="2">
        <v>9.5</v>
      </c>
      <c r="F606" s="2">
        <v>230.38</v>
      </c>
      <c r="G606" t="s">
        <v>831</v>
      </c>
      <c r="H606">
        <f ca="1">IF(230.38&lt;&gt;230.38,0,0)</f>
        <v>0</v>
      </c>
      <c r="I606" t="s">
        <v>14</v>
      </c>
      <c r="J606" t="s">
        <v>14</v>
      </c>
    </row>
    <row r="607" spans="1:10">
      <c r="A607" t="s">
        <v>846</v>
      </c>
      <c r="B607" t="s">
        <v>829</v>
      </c>
      <c r="C607" t="s">
        <v>847</v>
      </c>
      <c r="D607" s="1">
        <v>25.24</v>
      </c>
      <c r="E607" s="2">
        <v>4.7</v>
      </c>
      <c r="F607" s="2">
        <v>118.63</v>
      </c>
      <c r="G607" t="s">
        <v>831</v>
      </c>
      <c r="H607">
        <f ca="1">IF(118.63&lt;&gt;118.63,0,0)</f>
        <v>0</v>
      </c>
      <c r="I607" t="s">
        <v>14</v>
      </c>
      <c r="J607" t="s">
        <v>14</v>
      </c>
    </row>
    <row r="608" spans="1:10">
      <c r="A608" t="s">
        <v>848</v>
      </c>
      <c r="B608" t="s">
        <v>829</v>
      </c>
      <c r="C608" t="s">
        <v>849</v>
      </c>
      <c r="D608" s="1">
        <v>24.16</v>
      </c>
      <c r="E608" s="2">
        <v>3.45</v>
      </c>
      <c r="F608" s="2">
        <v>83.35</v>
      </c>
      <c r="G608" t="s">
        <v>831</v>
      </c>
      <c r="H608">
        <f ca="1">IF(83.35&lt;&gt;83.35,0,0)</f>
        <v>0</v>
      </c>
      <c r="I608" t="s">
        <v>14</v>
      </c>
      <c r="J608" t="s">
        <v>14</v>
      </c>
    </row>
    <row r="609" spans="1:10">
      <c r="A609" t="s">
        <v>850</v>
      </c>
      <c r="B609" t="s">
        <v>829</v>
      </c>
      <c r="C609" t="s">
        <v>851</v>
      </c>
      <c r="D609" s="1">
        <v>23.99</v>
      </c>
      <c r="E609" s="2">
        <v>3.45</v>
      </c>
      <c r="F609" s="2">
        <v>82.77</v>
      </c>
      <c r="G609" t="s">
        <v>831</v>
      </c>
      <c r="H609">
        <f ca="1">IF(82.77&lt;&gt;82.77,0,0)</f>
        <v>0</v>
      </c>
      <c r="I609" t="s">
        <v>14</v>
      </c>
      <c r="J609" t="s">
        <v>14</v>
      </c>
    </row>
    <row r="610" spans="1:10">
      <c r="A610" t="s">
        <v>852</v>
      </c>
      <c r="B610" t="s">
        <v>829</v>
      </c>
      <c r="C610" t="s">
        <v>835</v>
      </c>
      <c r="D610" s="1">
        <v>23.99</v>
      </c>
      <c r="E610" s="2">
        <v>6.7</v>
      </c>
      <c r="F610" s="2">
        <v>160.73</v>
      </c>
      <c r="G610" t="s">
        <v>831</v>
      </c>
      <c r="H610">
        <f ca="1">IF(160.73&lt;&gt;160.73,0,0)</f>
        <v>0</v>
      </c>
      <c r="I610" t="s">
        <v>14</v>
      </c>
      <c r="J610" t="s">
        <v>14</v>
      </c>
    </row>
    <row r="611" spans="1:10">
      <c r="A611" t="s">
        <v>853</v>
      </c>
      <c r="B611" t="s">
        <v>829</v>
      </c>
      <c r="C611" t="s">
        <v>837</v>
      </c>
      <c r="D611" s="1">
        <v>23.9</v>
      </c>
      <c r="E611" s="2">
        <v>4.15</v>
      </c>
      <c r="F611" s="2">
        <v>99.19</v>
      </c>
      <c r="G611" t="s">
        <v>831</v>
      </c>
      <c r="H611">
        <f ca="1">IF(99.19&lt;&gt;99.18,0.009999999999990905,0)</f>
        <v>0</v>
      </c>
      <c r="I611" t="s">
        <v>14</v>
      </c>
      <c r="J611" t="s">
        <v>14</v>
      </c>
    </row>
    <row r="612" spans="1:10">
      <c r="A612" t="s">
        <v>854</v>
      </c>
      <c r="B612" t="s">
        <v>829</v>
      </c>
      <c r="C612" t="s">
        <v>835</v>
      </c>
      <c r="D612" s="1">
        <v>23.99</v>
      </c>
      <c r="E612" s="2">
        <v>6.7</v>
      </c>
      <c r="F612" s="2">
        <v>160.73</v>
      </c>
      <c r="G612" t="s">
        <v>831</v>
      </c>
      <c r="H612">
        <f ca="1">IF(160.73&lt;&gt;160.73,0,0)</f>
        <v>0</v>
      </c>
      <c r="I612" t="s">
        <v>14</v>
      </c>
      <c r="J612" t="s">
        <v>14</v>
      </c>
    </row>
    <row r="613" spans="1:10">
      <c r="A613" t="s">
        <v>855</v>
      </c>
      <c r="B613" t="s">
        <v>856</v>
      </c>
      <c r="C613" t="s">
        <v>253</v>
      </c>
      <c r="D613" s="1">
        <v>19.69</v>
      </c>
      <c r="E613" s="2">
        <v>4.15</v>
      </c>
      <c r="F613" s="2">
        <v>81.71</v>
      </c>
      <c r="G613" t="s">
        <v>857</v>
      </c>
      <c r="H613">
        <f ca="1">IF(81.71&lt;&gt;81.71,0,0)</f>
        <v>0</v>
      </c>
      <c r="I613" t="s">
        <v>14</v>
      </c>
      <c r="J613" t="s">
        <v>14</v>
      </c>
    </row>
    <row r="614" spans="1:10">
      <c r="A614" t="s">
        <v>858</v>
      </c>
      <c r="B614" t="s">
        <v>856</v>
      </c>
      <c r="C614" t="s">
        <v>251</v>
      </c>
      <c r="D614" s="1">
        <v>19.68</v>
      </c>
      <c r="E614" s="2">
        <v>3.85</v>
      </c>
      <c r="F614" s="2">
        <v>75.77</v>
      </c>
      <c r="G614" t="s">
        <v>857</v>
      </c>
      <c r="H614">
        <f ca="1">IF(75.77&lt;&gt;75.77,0,0)</f>
        <v>0</v>
      </c>
      <c r="I614" t="s">
        <v>14</v>
      </c>
      <c r="J614" t="s">
        <v>14</v>
      </c>
    </row>
    <row r="615" spans="1:10">
      <c r="A615" t="s">
        <v>859</v>
      </c>
      <c r="B615" t="s">
        <v>856</v>
      </c>
      <c r="C615" t="s">
        <v>774</v>
      </c>
      <c r="D615" s="1">
        <v>19.74</v>
      </c>
      <c r="E615" s="2">
        <v>3.65</v>
      </c>
      <c r="F615" s="2">
        <v>72.05</v>
      </c>
      <c r="G615" t="s">
        <v>857</v>
      </c>
      <c r="H615">
        <f ca="1">IF(72.05&lt;&gt;72.05,0,0)</f>
        <v>0</v>
      </c>
      <c r="I615" t="s">
        <v>14</v>
      </c>
      <c r="J615" t="s">
        <v>14</v>
      </c>
    </row>
    <row r="616" spans="1:10">
      <c r="A616" t="s">
        <v>860</v>
      </c>
      <c r="B616" t="s">
        <v>856</v>
      </c>
      <c r="C616" t="s">
        <v>259</v>
      </c>
      <c r="D616" s="1">
        <v>19.72</v>
      </c>
      <c r="E616" s="2">
        <v>4.15</v>
      </c>
      <c r="F616" s="2">
        <v>81.84</v>
      </c>
      <c r="G616" t="s">
        <v>857</v>
      </c>
      <c r="H616">
        <f ca="1">IF(81.84&lt;&gt;81.84,0,0)</f>
        <v>0</v>
      </c>
      <c r="I616" t="s">
        <v>14</v>
      </c>
      <c r="J616" t="s">
        <v>14</v>
      </c>
    </row>
    <row r="617" spans="1:10">
      <c r="A617" t="s">
        <v>861</v>
      </c>
      <c r="B617" t="s">
        <v>856</v>
      </c>
      <c r="C617" t="s">
        <v>253</v>
      </c>
      <c r="D617" s="1">
        <v>19.76</v>
      </c>
      <c r="E617" s="2">
        <v>4.15</v>
      </c>
      <c r="F617" s="2">
        <v>82</v>
      </c>
      <c r="G617" t="s">
        <v>857</v>
      </c>
      <c r="H617">
        <f ca="1">IF(82&lt;&gt;82,0,0)</f>
        <v>0</v>
      </c>
      <c r="I617" t="s">
        <v>14</v>
      </c>
      <c r="J617" t="s">
        <v>14</v>
      </c>
    </row>
    <row r="618" spans="1:10">
      <c r="A618" t="s">
        <v>862</v>
      </c>
      <c r="B618" t="s">
        <v>856</v>
      </c>
      <c r="C618" t="s">
        <v>584</v>
      </c>
      <c r="D618" s="1">
        <v>19.76</v>
      </c>
      <c r="E618" s="2">
        <v>4.3</v>
      </c>
      <c r="F618" s="2">
        <v>84.97</v>
      </c>
      <c r="G618" t="s">
        <v>857</v>
      </c>
      <c r="H618">
        <f ca="1">IF(84.97&lt;&gt;84.97,0,0)</f>
        <v>0</v>
      </c>
      <c r="I618" t="s">
        <v>14</v>
      </c>
      <c r="J618" t="s">
        <v>14</v>
      </c>
    </row>
    <row r="619" spans="1:10">
      <c r="A619" t="s">
        <v>863</v>
      </c>
      <c r="B619" t="s">
        <v>856</v>
      </c>
      <c r="C619" t="s">
        <v>253</v>
      </c>
      <c r="D619" s="1">
        <v>19.69</v>
      </c>
      <c r="E619" s="2">
        <v>4.15</v>
      </c>
      <c r="F619" s="2">
        <v>81.71</v>
      </c>
      <c r="G619" t="s">
        <v>857</v>
      </c>
      <c r="H619">
        <f ca="1">IF(81.71&lt;&gt;81.71,0,0)</f>
        <v>0</v>
      </c>
      <c r="I619" t="s">
        <v>14</v>
      </c>
      <c r="J619" t="s">
        <v>14</v>
      </c>
    </row>
    <row r="620" spans="1:10">
      <c r="A620" t="s">
        <v>864</v>
      </c>
      <c r="B620" t="s">
        <v>856</v>
      </c>
      <c r="C620" t="s">
        <v>270</v>
      </c>
      <c r="D620" s="1">
        <v>19.72</v>
      </c>
      <c r="E620" s="2">
        <v>3.85</v>
      </c>
      <c r="F620" s="2">
        <v>75.92</v>
      </c>
      <c r="G620" t="s">
        <v>857</v>
      </c>
      <c r="H620">
        <f ca="1">IF(75.92&lt;&gt;75.92,0,0)</f>
        <v>0</v>
      </c>
      <c r="I620" t="s">
        <v>14</v>
      </c>
      <c r="J620" t="s">
        <v>14</v>
      </c>
    </row>
    <row r="621" spans="1:10">
      <c r="A621" t="s">
        <v>865</v>
      </c>
      <c r="B621" t="s">
        <v>856</v>
      </c>
      <c r="C621" t="s">
        <v>251</v>
      </c>
      <c r="D621" s="1">
        <v>19.78</v>
      </c>
      <c r="E621" s="2">
        <v>3.85</v>
      </c>
      <c r="F621" s="2">
        <v>76.15</v>
      </c>
      <c r="G621" t="s">
        <v>857</v>
      </c>
      <c r="H621">
        <f ca="1">IF(76.15&lt;&gt;76.15,0,0)</f>
        <v>0</v>
      </c>
      <c r="I621" t="s">
        <v>14</v>
      </c>
      <c r="J621" t="s">
        <v>14</v>
      </c>
    </row>
    <row r="622" spans="1:10">
      <c r="A622" t="s">
        <v>866</v>
      </c>
      <c r="B622" t="s">
        <v>856</v>
      </c>
      <c r="C622" t="s">
        <v>251</v>
      </c>
      <c r="D622" s="1">
        <v>19.7</v>
      </c>
      <c r="E622" s="2">
        <v>3.85</v>
      </c>
      <c r="F622" s="2">
        <v>75.85</v>
      </c>
      <c r="G622" t="s">
        <v>857</v>
      </c>
      <c r="H622">
        <f ca="1">IF(75.85&lt;&gt;75.84,0.009999999999990905,0)</f>
        <v>0</v>
      </c>
      <c r="I622" t="s">
        <v>14</v>
      </c>
      <c r="J622" t="s">
        <v>14</v>
      </c>
    </row>
    <row r="623" spans="1:10">
      <c r="A623" t="s">
        <v>867</v>
      </c>
      <c r="B623" t="s">
        <v>856</v>
      </c>
      <c r="C623" t="s">
        <v>418</v>
      </c>
      <c r="D623" s="1">
        <v>19.73</v>
      </c>
      <c r="E623" s="2">
        <v>4.9</v>
      </c>
      <c r="F623" s="2">
        <v>96.68</v>
      </c>
      <c r="G623" t="s">
        <v>857</v>
      </c>
      <c r="H623">
        <f ca="1">IF(96.68&lt;&gt;96.68,0,0)</f>
        <v>0</v>
      </c>
      <c r="I623" t="s">
        <v>14</v>
      </c>
      <c r="J623" t="s">
        <v>14</v>
      </c>
    </row>
    <row r="624" spans="1:10">
      <c r="A624" t="s">
        <v>868</v>
      </c>
      <c r="B624" t="s">
        <v>856</v>
      </c>
      <c r="C624" t="s">
        <v>311</v>
      </c>
      <c r="D624" s="1">
        <v>19.77</v>
      </c>
      <c r="E624" s="2">
        <v>4.15</v>
      </c>
      <c r="F624" s="2">
        <v>82.05</v>
      </c>
      <c r="G624" t="s">
        <v>857</v>
      </c>
      <c r="H624">
        <f ca="1">IF(82.05&lt;&gt;82.05,0,0)</f>
        <v>0</v>
      </c>
      <c r="I624" t="s">
        <v>14</v>
      </c>
      <c r="J624" t="s">
        <v>14</v>
      </c>
    </row>
    <row r="625" spans="1:10">
      <c r="A625" t="s">
        <v>869</v>
      </c>
      <c r="B625" t="s">
        <v>856</v>
      </c>
      <c r="C625" t="s">
        <v>253</v>
      </c>
      <c r="D625" s="1">
        <v>19.69</v>
      </c>
      <c r="E625" s="2">
        <v>4.15</v>
      </c>
      <c r="F625" s="2">
        <v>81.71</v>
      </c>
      <c r="G625" t="s">
        <v>857</v>
      </c>
      <c r="H625">
        <f ca="1">IF(81.71&lt;&gt;81.71,0,0)</f>
        <v>0</v>
      </c>
      <c r="I625" t="s">
        <v>14</v>
      </c>
      <c r="J625" t="s">
        <v>14</v>
      </c>
    </row>
    <row r="626" spans="1:10">
      <c r="A626" t="s">
        <v>870</v>
      </c>
      <c r="B626" t="s">
        <v>856</v>
      </c>
      <c r="C626" t="s">
        <v>311</v>
      </c>
      <c r="D626" s="1">
        <v>19.62</v>
      </c>
      <c r="E626" s="2">
        <v>4.15</v>
      </c>
      <c r="F626" s="2">
        <v>81.42</v>
      </c>
      <c r="G626" t="s">
        <v>857</v>
      </c>
      <c r="H626">
        <f ca="1">IF(81.42&lt;&gt;81.42,0,0)</f>
        <v>0</v>
      </c>
      <c r="I626" t="s">
        <v>14</v>
      </c>
      <c r="J626" t="s">
        <v>14</v>
      </c>
    </row>
    <row r="627" spans="1:10">
      <c r="A627" t="s">
        <v>871</v>
      </c>
      <c r="B627" t="s">
        <v>856</v>
      </c>
      <c r="C627" t="s">
        <v>293</v>
      </c>
      <c r="D627" s="1">
        <v>19.72</v>
      </c>
      <c r="E627" s="2">
        <v>3.1</v>
      </c>
      <c r="F627" s="2">
        <v>61.13</v>
      </c>
      <c r="G627" t="s">
        <v>857</v>
      </c>
      <c r="H627">
        <f ca="1">IF(61.13&lt;&gt;61.13,0,0)</f>
        <v>0</v>
      </c>
      <c r="I627" t="s">
        <v>14</v>
      </c>
      <c r="J627" t="s">
        <v>14</v>
      </c>
    </row>
    <row r="628" spans="1:10">
      <c r="A628" t="s">
        <v>872</v>
      </c>
      <c r="B628" t="s">
        <v>856</v>
      </c>
      <c r="C628" t="s">
        <v>311</v>
      </c>
      <c r="D628" s="1">
        <v>19.79</v>
      </c>
      <c r="E628" s="2">
        <v>4.15</v>
      </c>
      <c r="F628" s="2">
        <v>82.13</v>
      </c>
      <c r="G628" t="s">
        <v>857</v>
      </c>
      <c r="H628">
        <f ca="1">IF(82.13&lt;&gt;82.13,0,0)</f>
        <v>0</v>
      </c>
      <c r="I628" t="s">
        <v>14</v>
      </c>
      <c r="J628" t="s">
        <v>14</v>
      </c>
    </row>
    <row r="629" spans="1:10">
      <c r="A629" t="s">
        <v>873</v>
      </c>
      <c r="B629" t="s">
        <v>856</v>
      </c>
      <c r="C629" t="s">
        <v>311</v>
      </c>
      <c r="D629" s="1">
        <v>19.67</v>
      </c>
      <c r="E629" s="2">
        <v>4.15</v>
      </c>
      <c r="F629" s="2">
        <v>81.63</v>
      </c>
      <c r="G629" t="s">
        <v>857</v>
      </c>
      <c r="H629">
        <f ca="1">IF(81.63&lt;&gt;81.63,0,0)</f>
        <v>0</v>
      </c>
      <c r="I629" t="s">
        <v>14</v>
      </c>
      <c r="J629" t="s">
        <v>14</v>
      </c>
    </row>
    <row r="630" spans="1:10">
      <c r="A630" t="s">
        <v>874</v>
      </c>
      <c r="B630" t="s">
        <v>856</v>
      </c>
      <c r="C630" t="s">
        <v>251</v>
      </c>
      <c r="D630" s="1">
        <v>19.63</v>
      </c>
      <c r="E630" s="2">
        <v>3.85</v>
      </c>
      <c r="F630" s="2">
        <v>75.58</v>
      </c>
      <c r="G630" t="s">
        <v>857</v>
      </c>
      <c r="H630">
        <f ca="1">IF(75.58&lt;&gt;75.58,0,0)</f>
        <v>0</v>
      </c>
      <c r="I630" t="s">
        <v>14</v>
      </c>
      <c r="J630" t="s">
        <v>14</v>
      </c>
    </row>
    <row r="631" spans="1:10">
      <c r="A631" t="s">
        <v>875</v>
      </c>
      <c r="B631" t="s">
        <v>856</v>
      </c>
      <c r="C631" t="s">
        <v>261</v>
      </c>
      <c r="D631" s="1">
        <v>19.71</v>
      </c>
      <c r="E631" s="2">
        <v>3.1</v>
      </c>
      <c r="F631" s="2">
        <v>61.1</v>
      </c>
      <c r="G631" t="s">
        <v>857</v>
      </c>
      <c r="H631">
        <f ca="1">IF(61.1&lt;&gt;61.1,0,0)</f>
        <v>0</v>
      </c>
      <c r="I631" t="s">
        <v>14</v>
      </c>
      <c r="J631" t="s">
        <v>14</v>
      </c>
    </row>
    <row r="632" spans="1:10">
      <c r="A632" t="s">
        <v>876</v>
      </c>
      <c r="B632" t="s">
        <v>877</v>
      </c>
      <c r="C632" t="s">
        <v>20</v>
      </c>
      <c r="D632" s="1">
        <v>18.95</v>
      </c>
      <c r="E632" s="2">
        <v>3.95</v>
      </c>
      <c r="F632" s="2">
        <v>74.85</v>
      </c>
      <c r="G632" t="s">
        <v>878</v>
      </c>
      <c r="H632">
        <f ca="1">IF(74.85&lt;&gt;74.85,0,0)</f>
        <v>0</v>
      </c>
      <c r="I632" t="s">
        <v>14</v>
      </c>
      <c r="J632" t="s">
        <v>14</v>
      </c>
    </row>
    <row r="633" spans="1:10">
      <c r="A633" t="s">
        <v>879</v>
      </c>
      <c r="B633" t="s">
        <v>877</v>
      </c>
      <c r="C633" t="s">
        <v>23</v>
      </c>
      <c r="D633" s="1">
        <v>18.86</v>
      </c>
      <c r="E633" s="2">
        <v>3.95</v>
      </c>
      <c r="F633" s="2">
        <v>74.5</v>
      </c>
      <c r="G633" t="s">
        <v>878</v>
      </c>
      <c r="H633">
        <f ca="1">IF(74.5&lt;&gt;74.5,0,0)</f>
        <v>0</v>
      </c>
      <c r="I633" t="s">
        <v>14</v>
      </c>
      <c r="J633" t="s">
        <v>14</v>
      </c>
    </row>
    <row r="634" spans="1:10">
      <c r="A634" t="s">
        <v>880</v>
      </c>
      <c r="B634" t="s">
        <v>877</v>
      </c>
      <c r="C634" t="s">
        <v>18</v>
      </c>
      <c r="D634" s="1">
        <v>18.91</v>
      </c>
      <c r="E634" s="2">
        <v>5.45</v>
      </c>
      <c r="F634" s="2">
        <v>103.06</v>
      </c>
      <c r="G634" t="s">
        <v>878</v>
      </c>
      <c r="H634">
        <f ca="1">IF(103.06&lt;&gt;103.06,0,0)</f>
        <v>0</v>
      </c>
      <c r="I634" t="s">
        <v>14</v>
      </c>
      <c r="J634" t="s">
        <v>14</v>
      </c>
    </row>
    <row r="635" spans="1:10">
      <c r="A635" t="s">
        <v>881</v>
      </c>
      <c r="B635" t="s">
        <v>877</v>
      </c>
      <c r="C635" t="s">
        <v>16</v>
      </c>
      <c r="D635" s="1">
        <v>19.06</v>
      </c>
      <c r="E635" s="2">
        <v>5.95</v>
      </c>
      <c r="F635" s="2">
        <v>113.41</v>
      </c>
      <c r="G635" t="s">
        <v>878</v>
      </c>
      <c r="H635">
        <f ca="1">IF(113.41&lt;&gt;113.41,0,0)</f>
        <v>0</v>
      </c>
      <c r="I635" t="s">
        <v>14</v>
      </c>
      <c r="J635" t="s">
        <v>14</v>
      </c>
    </row>
    <row r="636" spans="1:10">
      <c r="A636" t="s">
        <v>882</v>
      </c>
      <c r="B636" t="s">
        <v>877</v>
      </c>
      <c r="C636" t="s">
        <v>345</v>
      </c>
      <c r="D636" s="1">
        <v>18.94</v>
      </c>
      <c r="E636" s="2">
        <v>5.45</v>
      </c>
      <c r="F636" s="2">
        <v>103.22</v>
      </c>
      <c r="G636" t="s">
        <v>878</v>
      </c>
      <c r="H636">
        <f ca="1">IF(103.22&lt;&gt;103.22,0,0)</f>
        <v>0</v>
      </c>
      <c r="I636" t="s">
        <v>14</v>
      </c>
      <c r="J636" t="s">
        <v>14</v>
      </c>
    </row>
    <row r="637" spans="1:10">
      <c r="A637" t="s">
        <v>883</v>
      </c>
      <c r="B637" t="s">
        <v>877</v>
      </c>
      <c r="C637" t="s">
        <v>18</v>
      </c>
      <c r="D637" s="1">
        <v>18.88</v>
      </c>
      <c r="E637" s="2">
        <v>5.45</v>
      </c>
      <c r="F637" s="2">
        <v>102.9</v>
      </c>
      <c r="G637" t="s">
        <v>878</v>
      </c>
      <c r="H637">
        <f ca="1">IF(102.9&lt;&gt;102.9,0,0)</f>
        <v>0</v>
      </c>
      <c r="I637" t="s">
        <v>14</v>
      </c>
      <c r="J637" t="s">
        <v>14</v>
      </c>
    </row>
    <row r="638" spans="1:10">
      <c r="A638" t="s">
        <v>884</v>
      </c>
      <c r="B638" t="s">
        <v>877</v>
      </c>
      <c r="C638" t="s">
        <v>330</v>
      </c>
      <c r="D638" s="1">
        <v>18.97</v>
      </c>
      <c r="E638" s="2">
        <v>5.7</v>
      </c>
      <c r="F638" s="2">
        <v>108.13</v>
      </c>
      <c r="G638" t="s">
        <v>878</v>
      </c>
      <c r="H638">
        <f ca="1">IF(108.13&lt;&gt;108.13,0,0)</f>
        <v>0</v>
      </c>
      <c r="I638" t="s">
        <v>14</v>
      </c>
      <c r="J638" t="s">
        <v>14</v>
      </c>
    </row>
    <row r="639" spans="1:10">
      <c r="A639" t="s">
        <v>885</v>
      </c>
      <c r="B639" t="s">
        <v>877</v>
      </c>
      <c r="C639" t="s">
        <v>378</v>
      </c>
      <c r="D639" s="1">
        <v>1</v>
      </c>
      <c r="E639" s="2">
        <v>100</v>
      </c>
      <c r="F639" s="2">
        <v>100</v>
      </c>
      <c r="G639" t="s">
        <v>878</v>
      </c>
      <c r="H639">
        <f ca="1">IF(100&lt;&gt;100,0,0)</f>
        <v>0</v>
      </c>
      <c r="I639" t="s">
        <v>14</v>
      </c>
      <c r="J639" t="s">
        <v>14</v>
      </c>
    </row>
    <row r="640" spans="1:10">
      <c r="A640" t="s">
        <v>886</v>
      </c>
      <c r="B640" t="s">
        <v>877</v>
      </c>
      <c r="C640" t="s">
        <v>330</v>
      </c>
      <c r="D640" s="1">
        <v>18.83</v>
      </c>
      <c r="E640" s="2">
        <v>5.7</v>
      </c>
      <c r="F640" s="2">
        <v>107.33</v>
      </c>
      <c r="G640" t="s">
        <v>878</v>
      </c>
      <c r="H640">
        <f ca="1">IF(107.33&lt;&gt;107.33,0,0)</f>
        <v>0</v>
      </c>
      <c r="I640" t="s">
        <v>14</v>
      </c>
      <c r="J640" t="s">
        <v>14</v>
      </c>
    </row>
    <row r="641" spans="1:10">
      <c r="A641" t="s">
        <v>887</v>
      </c>
      <c r="B641" t="s">
        <v>877</v>
      </c>
      <c r="C641" t="s">
        <v>330</v>
      </c>
      <c r="D641" s="1">
        <v>18.94</v>
      </c>
      <c r="E641" s="2">
        <v>5.7</v>
      </c>
      <c r="F641" s="2">
        <v>107.96</v>
      </c>
      <c r="G641" t="s">
        <v>878</v>
      </c>
      <c r="H641">
        <f ca="1">IF(107.96&lt;&gt;107.96,0,0)</f>
        <v>0</v>
      </c>
      <c r="I641" t="s">
        <v>14</v>
      </c>
      <c r="J641" t="s">
        <v>14</v>
      </c>
    </row>
    <row r="642" spans="1:10">
      <c r="A642" t="s">
        <v>888</v>
      </c>
      <c r="B642" t="s">
        <v>877</v>
      </c>
      <c r="C642" t="s">
        <v>330</v>
      </c>
      <c r="D642" s="1">
        <v>18.79</v>
      </c>
      <c r="E642" s="2">
        <v>5.7</v>
      </c>
      <c r="F642" s="2">
        <v>107.1</v>
      </c>
      <c r="G642" t="s">
        <v>878</v>
      </c>
      <c r="H642">
        <f ca="1">IF(107.1&lt;&gt;107.1,0,0)</f>
        <v>0</v>
      </c>
      <c r="I642" t="s">
        <v>14</v>
      </c>
      <c r="J642" t="s">
        <v>14</v>
      </c>
    </row>
    <row r="643" spans="1:10">
      <c r="A643" t="s">
        <v>889</v>
      </c>
      <c r="B643" t="s">
        <v>877</v>
      </c>
      <c r="C643" t="s">
        <v>32</v>
      </c>
      <c r="D643" s="1">
        <v>18.79</v>
      </c>
      <c r="E643" s="2">
        <v>3.5</v>
      </c>
      <c r="F643" s="2">
        <v>65.77</v>
      </c>
      <c r="G643" t="s">
        <v>878</v>
      </c>
      <c r="H643">
        <f ca="1">IF(65.77&lt;&gt;65.76,0.009999999999990905,0)</f>
        <v>0</v>
      </c>
      <c r="I643" t="s">
        <v>14</v>
      </c>
      <c r="J643" t="s">
        <v>14</v>
      </c>
    </row>
    <row r="644" spans="1:10">
      <c r="A644" t="s">
        <v>890</v>
      </c>
      <c r="B644" t="s">
        <v>877</v>
      </c>
      <c r="C644" t="s">
        <v>385</v>
      </c>
      <c r="D644" s="1">
        <v>18.95</v>
      </c>
      <c r="E644" s="2">
        <v>3.95</v>
      </c>
      <c r="F644" s="2">
        <v>74.85</v>
      </c>
      <c r="G644" t="s">
        <v>878</v>
      </c>
      <c r="H644">
        <f ca="1">IF(74.85&lt;&gt;74.85,0,0)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877</v>
      </c>
      <c r="C645" t="s">
        <v>40</v>
      </c>
      <c r="D645" s="1">
        <v>18.84</v>
      </c>
      <c r="E645" s="2">
        <v>5.45</v>
      </c>
      <c r="F645" s="2">
        <v>102.68</v>
      </c>
      <c r="G645" t="s">
        <v>878</v>
      </c>
      <c r="H645">
        <f ca="1">IF(102.68&lt;&gt;102.68,0,0)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877</v>
      </c>
      <c r="C646" t="s">
        <v>44</v>
      </c>
      <c r="D646" s="1">
        <v>18.55</v>
      </c>
      <c r="E646" s="2">
        <v>3.45</v>
      </c>
      <c r="F646" s="2">
        <v>64</v>
      </c>
      <c r="G646" t="s">
        <v>878</v>
      </c>
      <c r="H646">
        <f ca="1">IF(64&lt;&gt;64,0,0)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877</v>
      </c>
      <c r="C647" t="s">
        <v>894</v>
      </c>
      <c r="D647" s="1">
        <v>18.83</v>
      </c>
      <c r="E647" s="2">
        <v>6.15</v>
      </c>
      <c r="F647" s="2">
        <v>115.8</v>
      </c>
      <c r="G647" t="s">
        <v>878</v>
      </c>
      <c r="H647">
        <f ca="1">IF(115.8&lt;&gt;115.8,0,0)</f>
        <v>0</v>
      </c>
      <c r="I647" t="s">
        <v>14</v>
      </c>
      <c r="J647" t="s">
        <v>14</v>
      </c>
    </row>
    <row r="648" spans="1:10">
      <c r="A648" t="s">
        <v>895</v>
      </c>
      <c r="B648" t="s">
        <v>877</v>
      </c>
      <c r="C648" t="s">
        <v>664</v>
      </c>
      <c r="D648" s="1">
        <v>19.13</v>
      </c>
      <c r="E648" s="2">
        <v>3.45</v>
      </c>
      <c r="F648" s="2">
        <v>66</v>
      </c>
      <c r="G648" t="s">
        <v>878</v>
      </c>
      <c r="H648">
        <f ca="1">IF(66&lt;&gt;66,0,0)</f>
        <v>0</v>
      </c>
      <c r="I648" t="s">
        <v>14</v>
      </c>
      <c r="J648" t="s">
        <v>14</v>
      </c>
    </row>
    <row r="649" spans="1:10">
      <c r="A649" t="s">
        <v>896</v>
      </c>
      <c r="B649" t="s">
        <v>877</v>
      </c>
      <c r="C649" t="s">
        <v>666</v>
      </c>
      <c r="D649" s="1">
        <v>19.12</v>
      </c>
      <c r="E649" s="2">
        <v>5.2</v>
      </c>
      <c r="F649" s="2">
        <v>99.42</v>
      </c>
      <c r="G649" t="s">
        <v>878</v>
      </c>
      <c r="H649">
        <f ca="1">IF(99.42&lt;&gt;99.42,0,0)</f>
        <v>0</v>
      </c>
      <c r="I649" t="s">
        <v>14</v>
      </c>
      <c r="J649" t="s">
        <v>14</v>
      </c>
    </row>
    <row r="650" spans="1:10">
      <c r="A650" t="s">
        <v>897</v>
      </c>
      <c r="B650" t="s">
        <v>877</v>
      </c>
      <c r="C650" t="s">
        <v>674</v>
      </c>
      <c r="D650" s="1">
        <v>19.13</v>
      </c>
      <c r="E650" s="2">
        <v>5.45</v>
      </c>
      <c r="F650" s="2">
        <v>104.26</v>
      </c>
      <c r="G650" t="s">
        <v>878</v>
      </c>
      <c r="H650">
        <f ca="1">IF(104.26&lt;&gt;104.26,0,0)</f>
        <v>0</v>
      </c>
      <c r="I650" t="s">
        <v>14</v>
      </c>
      <c r="J650" t="s">
        <v>14</v>
      </c>
    </row>
    <row r="651" spans="1:10">
      <c r="A651" t="s">
        <v>898</v>
      </c>
      <c r="B651" t="s">
        <v>877</v>
      </c>
      <c r="C651" t="s">
        <v>361</v>
      </c>
      <c r="D651" s="1">
        <v>18.09</v>
      </c>
      <c r="E651" s="2">
        <v>6.15</v>
      </c>
      <c r="F651" s="2">
        <v>111.25</v>
      </c>
      <c r="G651" t="s">
        <v>878</v>
      </c>
      <c r="H651">
        <f ca="1">IF(111.25&lt;&gt;111.25,0,0)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877</v>
      </c>
      <c r="C652" t="s">
        <v>666</v>
      </c>
      <c r="D652" s="1">
        <v>19.07</v>
      </c>
      <c r="E652" s="2">
        <v>5.2</v>
      </c>
      <c r="F652" s="2">
        <v>99.16</v>
      </c>
      <c r="G652" t="s">
        <v>878</v>
      </c>
      <c r="H652">
        <f ca="1">IF(99.16&lt;&gt;99.16,0,0)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877</v>
      </c>
      <c r="C653" t="s">
        <v>370</v>
      </c>
      <c r="D653" s="1">
        <v>19.05</v>
      </c>
      <c r="E653" s="2">
        <v>7.3</v>
      </c>
      <c r="F653" s="2">
        <v>139.07</v>
      </c>
      <c r="G653" t="s">
        <v>878</v>
      </c>
      <c r="H653">
        <f ca="1">IF(139.07&lt;&gt;139.06,0.009999999999990905,0)</f>
        <v>0</v>
      </c>
      <c r="I653" t="s">
        <v>14</v>
      </c>
      <c r="J653" t="s">
        <v>14</v>
      </c>
    </row>
    <row r="654" spans="1:10">
      <c r="A654" t="s">
        <v>901</v>
      </c>
      <c r="B654" t="s">
        <v>877</v>
      </c>
      <c r="C654" t="s">
        <v>669</v>
      </c>
      <c r="D654" s="1">
        <v>19.12</v>
      </c>
      <c r="E654" s="2">
        <v>3.45</v>
      </c>
      <c r="F654" s="2">
        <v>65.96</v>
      </c>
      <c r="G654" t="s">
        <v>878</v>
      </c>
      <c r="H654">
        <f ca="1">IF(65.96&lt;&gt;65.96,0,0)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877</v>
      </c>
      <c r="C655" t="s">
        <v>674</v>
      </c>
      <c r="D655" s="1">
        <v>19.08</v>
      </c>
      <c r="E655" s="2">
        <v>5.45</v>
      </c>
      <c r="F655" s="2">
        <v>103.99</v>
      </c>
      <c r="G655" t="s">
        <v>878</v>
      </c>
      <c r="H655">
        <f ca="1">IF(103.99&lt;&gt;103.99,0,0)</f>
        <v>0</v>
      </c>
      <c r="I655" t="s">
        <v>14</v>
      </c>
      <c r="J655" t="s">
        <v>14</v>
      </c>
    </row>
    <row r="656" spans="1:10">
      <c r="A656" t="s">
        <v>903</v>
      </c>
      <c r="B656" t="s">
        <v>904</v>
      </c>
      <c r="C656" t="s">
        <v>249</v>
      </c>
      <c r="D656" s="1">
        <v>21.15</v>
      </c>
      <c r="E656" s="2">
        <v>4.3</v>
      </c>
      <c r="F656" s="2">
        <v>90.95</v>
      </c>
      <c r="G656" t="s">
        <v>905</v>
      </c>
      <c r="H656">
        <f ca="1">IF(90.95&lt;&gt;90.94,0.010000000000005116,0)</f>
        <v>0</v>
      </c>
      <c r="I656" t="s">
        <v>14</v>
      </c>
      <c r="J656" t="s">
        <v>14</v>
      </c>
    </row>
    <row r="657" spans="1:10">
      <c r="A657" t="s">
        <v>906</v>
      </c>
      <c r="B657" t="s">
        <v>904</v>
      </c>
      <c r="C657" t="s">
        <v>261</v>
      </c>
      <c r="D657" s="1">
        <v>21.11</v>
      </c>
      <c r="E657" s="2">
        <v>3.1</v>
      </c>
      <c r="F657" s="2">
        <v>65.44</v>
      </c>
      <c r="G657" t="s">
        <v>905</v>
      </c>
      <c r="H657">
        <f ca="1">IF(65.44&lt;&gt;65.44,0,0)</f>
        <v>0</v>
      </c>
      <c r="I657" t="s">
        <v>14</v>
      </c>
      <c r="J657" t="s">
        <v>14</v>
      </c>
    </row>
    <row r="658" spans="1:10">
      <c r="A658" t="s">
        <v>907</v>
      </c>
      <c r="B658" t="s">
        <v>904</v>
      </c>
      <c r="C658" t="s">
        <v>295</v>
      </c>
      <c r="D658" s="1">
        <v>21.15</v>
      </c>
      <c r="E658" s="2">
        <v>4.15</v>
      </c>
      <c r="F658" s="2">
        <v>87.77</v>
      </c>
      <c r="G658" t="s">
        <v>905</v>
      </c>
      <c r="H658">
        <f ca="1">IF(87.77&lt;&gt;87.77,0,0)</f>
        <v>0</v>
      </c>
      <c r="I658" t="s">
        <v>14</v>
      </c>
      <c r="J658" t="s">
        <v>14</v>
      </c>
    </row>
    <row r="659" spans="1:10">
      <c r="A659" t="s">
        <v>908</v>
      </c>
      <c r="B659" t="s">
        <v>904</v>
      </c>
      <c r="C659" t="s">
        <v>485</v>
      </c>
      <c r="D659" s="1">
        <v>21.13</v>
      </c>
      <c r="E659" s="2">
        <v>4.7</v>
      </c>
      <c r="F659" s="2">
        <v>99.31</v>
      </c>
      <c r="G659" t="s">
        <v>905</v>
      </c>
      <c r="H659">
        <f ca="1">IF(99.31&lt;&gt;99.31,0,0)</f>
        <v>0</v>
      </c>
      <c r="I659" t="s">
        <v>14</v>
      </c>
      <c r="J659" t="s">
        <v>14</v>
      </c>
    </row>
    <row r="660" spans="1:10">
      <c r="A660" t="s">
        <v>909</v>
      </c>
      <c r="B660" t="s">
        <v>904</v>
      </c>
      <c r="C660" t="s">
        <v>263</v>
      </c>
      <c r="D660" s="1">
        <v>21.2</v>
      </c>
      <c r="E660" s="2">
        <v>4.15</v>
      </c>
      <c r="F660" s="2">
        <v>87.98</v>
      </c>
      <c r="G660" t="s">
        <v>905</v>
      </c>
      <c r="H660">
        <f ca="1">IF(87.98&lt;&gt;87.98,0,0)</f>
        <v>0</v>
      </c>
      <c r="I660" t="s">
        <v>14</v>
      </c>
      <c r="J660" t="s">
        <v>14</v>
      </c>
    </row>
    <row r="661" spans="1:10">
      <c r="A661" t="s">
        <v>910</v>
      </c>
      <c r="B661" t="s">
        <v>904</v>
      </c>
      <c r="C661" t="s">
        <v>249</v>
      </c>
      <c r="D661" s="1">
        <v>21.13</v>
      </c>
      <c r="E661" s="2">
        <v>4.3</v>
      </c>
      <c r="F661" s="2">
        <v>90.86</v>
      </c>
      <c r="G661" t="s">
        <v>905</v>
      </c>
      <c r="H661">
        <f ca="1">IF(90.86&lt;&gt;90.86,0,0)</f>
        <v>0</v>
      </c>
      <c r="I661" t="s">
        <v>14</v>
      </c>
      <c r="J661" t="s">
        <v>14</v>
      </c>
    </row>
    <row r="662" spans="1:10">
      <c r="A662" t="s">
        <v>911</v>
      </c>
      <c r="B662" t="s">
        <v>904</v>
      </c>
      <c r="C662" t="s">
        <v>261</v>
      </c>
      <c r="D662" s="1">
        <v>21.1</v>
      </c>
      <c r="E662" s="2">
        <v>3.1</v>
      </c>
      <c r="F662" s="2">
        <v>65.41</v>
      </c>
      <c r="G662" t="s">
        <v>905</v>
      </c>
      <c r="H662">
        <f ca="1">IF(65.41&lt;&gt;65.41,0,0)</f>
        <v>0</v>
      </c>
      <c r="I662" t="s">
        <v>14</v>
      </c>
      <c r="J662" t="s">
        <v>14</v>
      </c>
    </row>
    <row r="663" spans="1:10">
      <c r="A663" t="s">
        <v>912</v>
      </c>
      <c r="B663" t="s">
        <v>904</v>
      </c>
      <c r="C663" t="s">
        <v>253</v>
      </c>
      <c r="D663" s="1">
        <v>21.09</v>
      </c>
      <c r="E663" s="2">
        <v>4.15</v>
      </c>
      <c r="F663" s="2">
        <v>87.52</v>
      </c>
      <c r="G663" t="s">
        <v>905</v>
      </c>
      <c r="H663">
        <f ca="1">IF(87.52&lt;&gt;87.52,0,0)</f>
        <v>0</v>
      </c>
      <c r="I663" t="s">
        <v>14</v>
      </c>
      <c r="J663" t="s">
        <v>14</v>
      </c>
    </row>
    <row r="664" spans="1:10">
      <c r="A664" t="s">
        <v>913</v>
      </c>
      <c r="B664" t="s">
        <v>904</v>
      </c>
      <c r="C664" t="s">
        <v>259</v>
      </c>
      <c r="D664" s="1">
        <v>21.08</v>
      </c>
      <c r="E664" s="2">
        <v>4.15</v>
      </c>
      <c r="F664" s="2">
        <v>87.48</v>
      </c>
      <c r="G664" t="s">
        <v>905</v>
      </c>
      <c r="H664">
        <f ca="1">IF(87.48&lt;&gt;87.48,0,0)</f>
        <v>0</v>
      </c>
      <c r="I664" t="s">
        <v>14</v>
      </c>
      <c r="J664" t="s">
        <v>14</v>
      </c>
    </row>
    <row r="665" spans="1:10">
      <c r="A665" t="s">
        <v>914</v>
      </c>
      <c r="B665" t="s">
        <v>904</v>
      </c>
      <c r="C665" t="s">
        <v>261</v>
      </c>
      <c r="D665" s="1">
        <v>21.15</v>
      </c>
      <c r="E665" s="2">
        <v>3.1</v>
      </c>
      <c r="F665" s="2">
        <v>65.57</v>
      </c>
      <c r="G665" t="s">
        <v>905</v>
      </c>
      <c r="H665">
        <f ca="1">IF(65.57&lt;&gt;65.56,0.009999999999990905,0)</f>
        <v>0</v>
      </c>
      <c r="I665" t="s">
        <v>14</v>
      </c>
      <c r="J665" t="s">
        <v>14</v>
      </c>
    </row>
    <row r="666" spans="1:10">
      <c r="A666" t="s">
        <v>915</v>
      </c>
      <c r="B666" t="s">
        <v>904</v>
      </c>
      <c r="C666" t="s">
        <v>263</v>
      </c>
      <c r="D666" s="1">
        <v>21.1</v>
      </c>
      <c r="E666" s="2">
        <v>4.15</v>
      </c>
      <c r="F666" s="2">
        <v>87.57</v>
      </c>
      <c r="G666" t="s">
        <v>905</v>
      </c>
      <c r="H666">
        <f ca="1">IF(87.57&lt;&gt;87.57,0,0)</f>
        <v>0</v>
      </c>
      <c r="I666" t="s">
        <v>14</v>
      </c>
      <c r="J666" t="s">
        <v>14</v>
      </c>
    </row>
    <row r="667" spans="1:10">
      <c r="A667" t="s">
        <v>916</v>
      </c>
      <c r="B667" t="s">
        <v>904</v>
      </c>
      <c r="C667" t="s">
        <v>259</v>
      </c>
      <c r="D667" s="1">
        <v>21.2</v>
      </c>
      <c r="E667" s="2">
        <v>4.15</v>
      </c>
      <c r="F667" s="2">
        <v>87.98</v>
      </c>
      <c r="G667" t="s">
        <v>905</v>
      </c>
      <c r="H667">
        <f ca="1">IF(87.98&lt;&gt;87.98,0,0)</f>
        <v>0</v>
      </c>
      <c r="I667" t="s">
        <v>14</v>
      </c>
      <c r="J667" t="s">
        <v>14</v>
      </c>
    </row>
    <row r="668" spans="1:10">
      <c r="A668" t="s">
        <v>917</v>
      </c>
      <c r="B668" t="s">
        <v>904</v>
      </c>
      <c r="C668" t="s">
        <v>253</v>
      </c>
      <c r="D668" s="1">
        <v>21.12</v>
      </c>
      <c r="E668" s="2">
        <v>4.15</v>
      </c>
      <c r="F668" s="2">
        <v>87.65</v>
      </c>
      <c r="G668" t="s">
        <v>905</v>
      </c>
      <c r="H668">
        <f ca="1">IF(87.65&lt;&gt;87.65,0,0)</f>
        <v>0</v>
      </c>
      <c r="I668" t="s">
        <v>14</v>
      </c>
      <c r="J668" t="s">
        <v>14</v>
      </c>
    </row>
    <row r="669" spans="1:10">
      <c r="A669" t="s">
        <v>918</v>
      </c>
      <c r="B669" t="s">
        <v>904</v>
      </c>
      <c r="C669" t="s">
        <v>309</v>
      </c>
      <c r="D669" s="1">
        <v>21.11</v>
      </c>
      <c r="E669" s="2">
        <v>4.15</v>
      </c>
      <c r="F669" s="2">
        <v>87.61</v>
      </c>
      <c r="G669" t="s">
        <v>905</v>
      </c>
      <c r="H669">
        <f ca="1">IF(87.61&lt;&gt;87.61,0,0)</f>
        <v>0</v>
      </c>
      <c r="I669" t="s">
        <v>14</v>
      </c>
      <c r="J669" t="s">
        <v>14</v>
      </c>
    </row>
    <row r="670" spans="1:10">
      <c r="A670" t="s">
        <v>919</v>
      </c>
      <c r="B670" t="s">
        <v>904</v>
      </c>
      <c r="C670" t="s">
        <v>249</v>
      </c>
      <c r="D670" s="1">
        <v>20.88</v>
      </c>
      <c r="E670" s="2">
        <v>4.3</v>
      </c>
      <c r="F670" s="2">
        <v>89.78</v>
      </c>
      <c r="G670" t="s">
        <v>905</v>
      </c>
      <c r="H670">
        <f ca="1">IF(89.78&lt;&gt;89.78,0,0)</f>
        <v>0</v>
      </c>
      <c r="I670" t="s">
        <v>14</v>
      </c>
      <c r="J670" t="s">
        <v>14</v>
      </c>
    </row>
    <row r="671" spans="1:10">
      <c r="A671" t="s">
        <v>920</v>
      </c>
      <c r="B671" t="s">
        <v>904</v>
      </c>
      <c r="C671" t="s">
        <v>270</v>
      </c>
      <c r="D671" s="1">
        <v>21.01</v>
      </c>
      <c r="E671" s="2">
        <v>3.85</v>
      </c>
      <c r="F671" s="2">
        <v>80.89</v>
      </c>
      <c r="G671" t="s">
        <v>905</v>
      </c>
      <c r="H671">
        <f ca="1">IF(80.89&lt;&gt;80.89,0,0)</f>
        <v>0</v>
      </c>
      <c r="I671" t="s">
        <v>14</v>
      </c>
      <c r="J671" t="s">
        <v>14</v>
      </c>
    </row>
    <row r="672" spans="1:10">
      <c r="A672" t="s">
        <v>921</v>
      </c>
      <c r="B672" t="s">
        <v>904</v>
      </c>
      <c r="C672" t="s">
        <v>253</v>
      </c>
      <c r="D672" s="1">
        <v>21.05</v>
      </c>
      <c r="E672" s="2">
        <v>4.15</v>
      </c>
      <c r="F672" s="2">
        <v>87.36</v>
      </c>
      <c r="G672" t="s">
        <v>905</v>
      </c>
      <c r="H672">
        <f ca="1">IF(87.36&lt;&gt;87.36,0,0)</f>
        <v>0</v>
      </c>
      <c r="I672" t="s">
        <v>14</v>
      </c>
      <c r="J672" t="s">
        <v>14</v>
      </c>
    </row>
    <row r="673" spans="1:10">
      <c r="A673" t="s">
        <v>922</v>
      </c>
      <c r="B673" t="s">
        <v>904</v>
      </c>
      <c r="C673" t="s">
        <v>259</v>
      </c>
      <c r="D673" s="1">
        <v>21.2</v>
      </c>
      <c r="E673" s="2">
        <v>4.15</v>
      </c>
      <c r="F673" s="2">
        <v>87.98</v>
      </c>
      <c r="G673" t="s">
        <v>905</v>
      </c>
      <c r="H673">
        <f ca="1">IF(87.98&lt;&gt;87.98,0,0)</f>
        <v>0</v>
      </c>
      <c r="I673" t="s">
        <v>14</v>
      </c>
      <c r="J673" t="s">
        <v>14</v>
      </c>
    </row>
    <row r="674" spans="1:10">
      <c r="A674" t="s">
        <v>923</v>
      </c>
      <c r="B674" t="s">
        <v>904</v>
      </c>
      <c r="C674" t="s">
        <v>261</v>
      </c>
      <c r="D674" s="1">
        <v>21.06</v>
      </c>
      <c r="E674" s="2">
        <v>3.1</v>
      </c>
      <c r="F674" s="2">
        <v>65.29</v>
      </c>
      <c r="G674" t="s">
        <v>905</v>
      </c>
      <c r="H674">
        <f ca="1">IF(65.29&lt;&gt;65.29,0,0)</f>
        <v>0</v>
      </c>
      <c r="I674" t="s">
        <v>14</v>
      </c>
      <c r="J674" t="s">
        <v>14</v>
      </c>
    </row>
    <row r="675" spans="1:10">
      <c r="A675" t="s">
        <v>924</v>
      </c>
      <c r="B675" t="s">
        <v>904</v>
      </c>
      <c r="C675" t="s">
        <v>293</v>
      </c>
      <c r="D675" s="1">
        <v>21.05</v>
      </c>
      <c r="E675" s="2">
        <v>3.1</v>
      </c>
      <c r="F675" s="2">
        <v>65.26</v>
      </c>
      <c r="G675" t="s">
        <v>905</v>
      </c>
      <c r="H675">
        <f ca="1">IF(65.26&lt;&gt;65.26,0,0)</f>
        <v>0</v>
      </c>
      <c r="I675" t="s">
        <v>14</v>
      </c>
      <c r="J675" t="s">
        <v>14</v>
      </c>
    </row>
    <row r="676" spans="1:10">
      <c r="A676" t="s">
        <v>925</v>
      </c>
      <c r="B676" t="s">
        <v>904</v>
      </c>
      <c r="C676" t="s">
        <v>309</v>
      </c>
      <c r="D676" s="1">
        <v>21.16</v>
      </c>
      <c r="E676" s="2">
        <v>4.15</v>
      </c>
      <c r="F676" s="2">
        <v>87.81</v>
      </c>
      <c r="G676" t="s">
        <v>905</v>
      </c>
      <c r="H676">
        <f ca="1">IF(87.81&lt;&gt;87.81,0,0)</f>
        <v>0</v>
      </c>
      <c r="I676" t="s">
        <v>14</v>
      </c>
      <c r="J676" t="s">
        <v>14</v>
      </c>
    </row>
    <row r="677" spans="1:10">
      <c r="A677" t="s">
        <v>926</v>
      </c>
      <c r="B677" t="s">
        <v>904</v>
      </c>
      <c r="C677" t="s">
        <v>320</v>
      </c>
      <c r="D677" s="1">
        <v>21.19</v>
      </c>
      <c r="E677" s="2">
        <v>4.15</v>
      </c>
      <c r="F677" s="2">
        <v>87.94</v>
      </c>
      <c r="G677" t="s">
        <v>905</v>
      </c>
      <c r="H677">
        <f ca="1">IF(87.94&lt;&gt;87.94,0,0)</f>
        <v>0</v>
      </c>
      <c r="I677" t="s">
        <v>14</v>
      </c>
      <c r="J677" t="s">
        <v>14</v>
      </c>
    </row>
    <row r="678" spans="1:10">
      <c r="A678" t="s">
        <v>927</v>
      </c>
      <c r="B678" t="s">
        <v>904</v>
      </c>
      <c r="C678" t="s">
        <v>326</v>
      </c>
      <c r="D678" s="1">
        <v>21.15</v>
      </c>
      <c r="E678" s="2">
        <v>3</v>
      </c>
      <c r="F678" s="2">
        <v>63.45</v>
      </c>
      <c r="G678" t="s">
        <v>905</v>
      </c>
      <c r="H678">
        <f ca="1">IF(63.45&lt;&gt;63.45,0,0)</f>
        <v>0</v>
      </c>
      <c r="I678" t="s">
        <v>14</v>
      </c>
      <c r="J678" t="s">
        <v>14</v>
      </c>
    </row>
    <row r="679" spans="1:10">
      <c r="A679" t="s">
        <v>928</v>
      </c>
      <c r="B679" t="s">
        <v>904</v>
      </c>
      <c r="C679" t="s">
        <v>309</v>
      </c>
      <c r="D679" s="1">
        <v>21.01</v>
      </c>
      <c r="E679" s="2">
        <v>4.15</v>
      </c>
      <c r="F679" s="2">
        <v>87.19</v>
      </c>
      <c r="G679" t="s">
        <v>905</v>
      </c>
      <c r="H679">
        <f ca="1">IF(87.19&lt;&gt;87.19,0,0)</f>
        <v>0</v>
      </c>
      <c r="I679" t="s">
        <v>14</v>
      </c>
      <c r="J679" t="s">
        <v>14</v>
      </c>
    </row>
    <row r="680" spans="1:10">
      <c r="A680" t="s">
        <v>929</v>
      </c>
      <c r="B680" t="s">
        <v>904</v>
      </c>
      <c r="C680" t="s">
        <v>311</v>
      </c>
      <c r="D680" s="1">
        <v>21.2</v>
      </c>
      <c r="E680" s="2">
        <v>4.15</v>
      </c>
      <c r="F680" s="2">
        <v>87.98</v>
      </c>
      <c r="G680" t="s">
        <v>905</v>
      </c>
      <c r="H680">
        <f ca="1">IF(87.98&lt;&gt;87.98,0,0)</f>
        <v>0</v>
      </c>
      <c r="I680" t="s">
        <v>14</v>
      </c>
      <c r="J680" t="s">
        <v>14</v>
      </c>
    </row>
    <row r="681" spans="1:10">
      <c r="A681" t="s">
        <v>930</v>
      </c>
      <c r="B681" t="s">
        <v>904</v>
      </c>
      <c r="C681" t="s">
        <v>293</v>
      </c>
      <c r="D681" s="1">
        <v>21.16</v>
      </c>
      <c r="E681" s="2">
        <v>3.1</v>
      </c>
      <c r="F681" s="2">
        <v>65.6</v>
      </c>
      <c r="G681" t="s">
        <v>905</v>
      </c>
      <c r="H681">
        <f ca="1">IF(65.6&lt;&gt;65.6,0,0)</f>
        <v>0</v>
      </c>
      <c r="I681" t="s">
        <v>14</v>
      </c>
      <c r="J681" t="s">
        <v>14</v>
      </c>
    </row>
    <row r="682" spans="1:10">
      <c r="A682" t="s">
        <v>931</v>
      </c>
      <c r="B682" t="s">
        <v>904</v>
      </c>
      <c r="C682" t="s">
        <v>253</v>
      </c>
      <c r="D682" s="1">
        <v>21.22</v>
      </c>
      <c r="E682" s="2">
        <v>4.15</v>
      </c>
      <c r="F682" s="2">
        <v>88.06</v>
      </c>
      <c r="G682" t="s">
        <v>905</v>
      </c>
      <c r="H682">
        <f ca="1">IF(88.06&lt;&gt;88.06,0,0)</f>
        <v>0</v>
      </c>
      <c r="I682" t="s">
        <v>14</v>
      </c>
      <c r="J682" t="s">
        <v>14</v>
      </c>
    </row>
    <row r="683" spans="1:10">
      <c r="A683" t="s">
        <v>932</v>
      </c>
      <c r="B683" t="s">
        <v>904</v>
      </c>
      <c r="C683" t="s">
        <v>270</v>
      </c>
      <c r="D683" s="1">
        <v>21.17</v>
      </c>
      <c r="E683" s="2">
        <v>3.85</v>
      </c>
      <c r="F683" s="2">
        <v>81.5</v>
      </c>
      <c r="G683" t="s">
        <v>905</v>
      </c>
      <c r="H683">
        <f ca="1">IF(81.5&lt;&gt;81.5,0,0)</f>
        <v>0</v>
      </c>
      <c r="I683" t="s">
        <v>14</v>
      </c>
      <c r="J683" t="s">
        <v>14</v>
      </c>
    </row>
    <row r="684" spans="1:10">
      <c r="A684" t="s">
        <v>933</v>
      </c>
      <c r="B684" t="s">
        <v>904</v>
      </c>
      <c r="C684" t="s">
        <v>253</v>
      </c>
      <c r="D684" s="1">
        <v>21.19</v>
      </c>
      <c r="E684" s="2">
        <v>4.15</v>
      </c>
      <c r="F684" s="2">
        <v>87.94</v>
      </c>
      <c r="G684" t="s">
        <v>905</v>
      </c>
      <c r="H684">
        <f ca="1">IF(87.94&lt;&gt;87.94,0,0)</f>
        <v>0</v>
      </c>
      <c r="I684" t="s">
        <v>14</v>
      </c>
      <c r="J684" t="s">
        <v>14</v>
      </c>
    </row>
    <row r="685" spans="1:10">
      <c r="A685" t="s">
        <v>934</v>
      </c>
      <c r="B685" t="s">
        <v>904</v>
      </c>
      <c r="C685" t="s">
        <v>249</v>
      </c>
      <c r="D685" s="1">
        <v>21.24</v>
      </c>
      <c r="E685" s="2">
        <v>4.3</v>
      </c>
      <c r="F685" s="2">
        <v>91.33</v>
      </c>
      <c r="G685" t="s">
        <v>905</v>
      </c>
      <c r="H685">
        <f ca="1">IF(91.33&lt;&gt;91.33,0,0)</f>
        <v>0</v>
      </c>
      <c r="I685" t="s">
        <v>14</v>
      </c>
      <c r="J685" t="s">
        <v>14</v>
      </c>
    </row>
    <row r="686" spans="1:10">
      <c r="A686" t="s">
        <v>935</v>
      </c>
      <c r="B686" t="s">
        <v>904</v>
      </c>
      <c r="C686" t="s">
        <v>261</v>
      </c>
      <c r="D686" s="1">
        <v>21.22</v>
      </c>
      <c r="E686" s="2">
        <v>3.1</v>
      </c>
      <c r="F686" s="2">
        <v>65.78</v>
      </c>
      <c r="G686" t="s">
        <v>905</v>
      </c>
      <c r="H686">
        <f ca="1">IF(65.78&lt;&gt;65.78,0,0)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904</v>
      </c>
      <c r="C687" t="s">
        <v>253</v>
      </c>
      <c r="D687" s="1">
        <v>21.23</v>
      </c>
      <c r="E687" s="2">
        <v>4.15</v>
      </c>
      <c r="F687" s="2">
        <v>88.1</v>
      </c>
      <c r="G687" t="s">
        <v>905</v>
      </c>
      <c r="H687">
        <f ca="1">IF(88.1&lt;&gt;88.1,0,0)</f>
        <v>0</v>
      </c>
      <c r="I687" t="s">
        <v>14</v>
      </c>
      <c r="J687" t="s">
        <v>14</v>
      </c>
    </row>
    <row r="688" spans="1:10">
      <c r="A688" t="s">
        <v>937</v>
      </c>
      <c r="B688" t="s">
        <v>904</v>
      </c>
      <c r="C688" t="s">
        <v>259</v>
      </c>
      <c r="D688" s="1">
        <v>21.15</v>
      </c>
      <c r="E688" s="2">
        <v>4.15</v>
      </c>
      <c r="F688" s="2">
        <v>87.77</v>
      </c>
      <c r="G688" t="s">
        <v>905</v>
      </c>
      <c r="H688">
        <f ca="1">IF(87.77&lt;&gt;87.77,0,0)</f>
        <v>0</v>
      </c>
      <c r="I688" t="s">
        <v>14</v>
      </c>
      <c r="J688" t="s">
        <v>14</v>
      </c>
    </row>
    <row r="689" spans="1:10">
      <c r="A689" t="s">
        <v>938</v>
      </c>
      <c r="B689" t="s">
        <v>904</v>
      </c>
      <c r="C689" t="s">
        <v>326</v>
      </c>
      <c r="D689" s="1">
        <v>21.17</v>
      </c>
      <c r="E689" s="2">
        <v>3</v>
      </c>
      <c r="F689" s="2">
        <v>63.51</v>
      </c>
      <c r="G689" t="s">
        <v>905</v>
      </c>
      <c r="H689">
        <f ca="1">IF(63.51&lt;&gt;63.51,0,0)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904</v>
      </c>
      <c r="C690" t="s">
        <v>253</v>
      </c>
      <c r="D690" s="1">
        <v>21.17</v>
      </c>
      <c r="E690" s="2">
        <v>4.15</v>
      </c>
      <c r="F690" s="2">
        <v>87.86</v>
      </c>
      <c r="G690" t="s">
        <v>905</v>
      </c>
      <c r="H690">
        <f ca="1">IF(87.86&lt;&gt;87.86,0,0)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941</v>
      </c>
      <c r="C691" t="s">
        <v>259</v>
      </c>
      <c r="D691" s="1">
        <v>15.9</v>
      </c>
      <c r="E691" s="2">
        <v>4.15</v>
      </c>
      <c r="F691" s="2">
        <v>65.99</v>
      </c>
      <c r="G691" t="s">
        <v>942</v>
      </c>
      <c r="H691">
        <f ca="1">IF(65.99&lt;&gt;65.99,0,0)</f>
        <v>0</v>
      </c>
      <c r="I691" t="s">
        <v>14</v>
      </c>
      <c r="J691" t="s">
        <v>14</v>
      </c>
    </row>
    <row r="692" spans="1:10">
      <c r="A692" t="s">
        <v>943</v>
      </c>
      <c r="B692" t="s">
        <v>941</v>
      </c>
      <c r="C692" t="s">
        <v>261</v>
      </c>
      <c r="D692" s="1">
        <v>15.82</v>
      </c>
      <c r="E692" s="2">
        <v>3.1</v>
      </c>
      <c r="F692" s="2">
        <v>49.04</v>
      </c>
      <c r="G692" t="s">
        <v>942</v>
      </c>
      <c r="H692">
        <f ca="1">IF(49.04&lt;&gt;49.04,0,0)</f>
        <v>0</v>
      </c>
      <c r="I692" t="s">
        <v>14</v>
      </c>
      <c r="J692" t="s">
        <v>14</v>
      </c>
    </row>
    <row r="693" spans="1:10">
      <c r="A693" t="s">
        <v>944</v>
      </c>
      <c r="B693" t="s">
        <v>941</v>
      </c>
      <c r="C693" t="s">
        <v>295</v>
      </c>
      <c r="D693" s="1">
        <v>15.81</v>
      </c>
      <c r="E693" s="2">
        <v>4.15</v>
      </c>
      <c r="F693" s="2">
        <v>65.61</v>
      </c>
      <c r="G693" t="s">
        <v>942</v>
      </c>
      <c r="H693">
        <f ca="1">IF(65.61&lt;&gt;65.61,0,0)</f>
        <v>0</v>
      </c>
      <c r="I693" t="s">
        <v>14</v>
      </c>
      <c r="J693" t="s">
        <v>14</v>
      </c>
    </row>
    <row r="694" spans="1:10">
      <c r="A694" t="s">
        <v>945</v>
      </c>
      <c r="B694" t="s">
        <v>941</v>
      </c>
      <c r="C694" t="s">
        <v>293</v>
      </c>
      <c r="D694" s="1">
        <v>15.86</v>
      </c>
      <c r="E694" s="2">
        <v>3.1</v>
      </c>
      <c r="F694" s="2">
        <v>49.17</v>
      </c>
      <c r="G694" t="s">
        <v>942</v>
      </c>
      <c r="H694">
        <f ca="1">IF(49.17&lt;&gt;49.17,0,0)</f>
        <v>0</v>
      </c>
      <c r="I694" t="s">
        <v>14</v>
      </c>
      <c r="J694" t="s">
        <v>14</v>
      </c>
    </row>
    <row r="695" spans="1:10">
      <c r="A695" t="s">
        <v>946</v>
      </c>
      <c r="B695" t="s">
        <v>941</v>
      </c>
      <c r="C695" t="s">
        <v>251</v>
      </c>
      <c r="D695" s="1">
        <v>15.83</v>
      </c>
      <c r="E695" s="2">
        <v>3.85</v>
      </c>
      <c r="F695" s="2">
        <v>60.95</v>
      </c>
      <c r="G695" t="s">
        <v>942</v>
      </c>
      <c r="H695">
        <f ca="1">IF(60.95&lt;&gt;60.95,0,0)</f>
        <v>0</v>
      </c>
      <c r="I695" t="s">
        <v>14</v>
      </c>
      <c r="J695" t="s">
        <v>14</v>
      </c>
    </row>
    <row r="696" spans="1:10">
      <c r="A696" t="s">
        <v>947</v>
      </c>
      <c r="B696" t="s">
        <v>941</v>
      </c>
      <c r="C696" t="s">
        <v>249</v>
      </c>
      <c r="D696" s="1">
        <v>15.84</v>
      </c>
      <c r="E696" s="2">
        <v>4.3</v>
      </c>
      <c r="F696" s="2">
        <v>68.11</v>
      </c>
      <c r="G696" t="s">
        <v>942</v>
      </c>
      <c r="H696">
        <f ca="1">IF(68.11&lt;&gt;68.11,0,0)</f>
        <v>0</v>
      </c>
      <c r="I696" t="s">
        <v>14</v>
      </c>
      <c r="J696" t="s">
        <v>14</v>
      </c>
    </row>
    <row r="697" spans="1:10">
      <c r="A697" t="s">
        <v>948</v>
      </c>
      <c r="B697" t="s">
        <v>941</v>
      </c>
      <c r="C697" t="s">
        <v>293</v>
      </c>
      <c r="D697" s="1">
        <v>15.85</v>
      </c>
      <c r="E697" s="2">
        <v>3.1</v>
      </c>
      <c r="F697" s="2">
        <v>49.14</v>
      </c>
      <c r="G697" t="s">
        <v>942</v>
      </c>
      <c r="H697">
        <f ca="1">IF(49.14&lt;&gt;49.14,0,0)</f>
        <v>0</v>
      </c>
      <c r="I697" t="s">
        <v>14</v>
      </c>
      <c r="J697" t="s">
        <v>14</v>
      </c>
    </row>
    <row r="698" spans="1:10">
      <c r="A698" t="s">
        <v>949</v>
      </c>
      <c r="B698" t="s">
        <v>941</v>
      </c>
      <c r="C698" t="s">
        <v>261</v>
      </c>
      <c r="D698" s="1">
        <v>15.83</v>
      </c>
      <c r="E698" s="2">
        <v>3.1</v>
      </c>
      <c r="F698" s="2">
        <v>49.07</v>
      </c>
      <c r="G698" t="s">
        <v>942</v>
      </c>
      <c r="H698">
        <f ca="1">IF(49.07&lt;&gt;49.07,0,0)</f>
        <v>0</v>
      </c>
      <c r="I698" t="s">
        <v>14</v>
      </c>
      <c r="J698" t="s">
        <v>14</v>
      </c>
    </row>
    <row r="699" spans="1:10">
      <c r="A699" t="s">
        <v>950</v>
      </c>
      <c r="B699" t="s">
        <v>941</v>
      </c>
      <c r="C699" t="s">
        <v>253</v>
      </c>
      <c r="D699" s="1">
        <v>15.81</v>
      </c>
      <c r="E699" s="2">
        <v>4.15</v>
      </c>
      <c r="F699" s="2">
        <v>65.61</v>
      </c>
      <c r="G699" t="s">
        <v>942</v>
      </c>
      <c r="H699">
        <f ca="1">IF(65.61&lt;&gt;65.61,0,0)</f>
        <v>0</v>
      </c>
      <c r="I699" t="s">
        <v>14</v>
      </c>
      <c r="J699" t="s">
        <v>14</v>
      </c>
    </row>
    <row r="700" spans="1:10">
      <c r="A700" t="s">
        <v>951</v>
      </c>
      <c r="B700" t="s">
        <v>941</v>
      </c>
      <c r="C700" t="s">
        <v>249</v>
      </c>
      <c r="D700" s="1">
        <v>15.8</v>
      </c>
      <c r="E700" s="2">
        <v>4.3</v>
      </c>
      <c r="F700" s="2">
        <v>67.94</v>
      </c>
      <c r="G700" t="s">
        <v>942</v>
      </c>
      <c r="H700">
        <f ca="1">IF(67.94&lt;&gt;67.94,0,0)</f>
        <v>0</v>
      </c>
      <c r="I700" t="s">
        <v>14</v>
      </c>
      <c r="J700" t="s">
        <v>14</v>
      </c>
    </row>
    <row r="701" spans="1:10">
      <c r="A701" t="s">
        <v>952</v>
      </c>
      <c r="B701" t="s">
        <v>941</v>
      </c>
      <c r="C701" t="s">
        <v>261</v>
      </c>
      <c r="D701" s="1">
        <v>15.87</v>
      </c>
      <c r="E701" s="2">
        <v>3.1</v>
      </c>
      <c r="F701" s="2">
        <v>49.2</v>
      </c>
      <c r="G701" t="s">
        <v>942</v>
      </c>
      <c r="H701">
        <f ca="1">IF(49.2&lt;&gt;49.2,0,0)</f>
        <v>0</v>
      </c>
      <c r="I701" t="s">
        <v>14</v>
      </c>
      <c r="J701" t="s">
        <v>14</v>
      </c>
    </row>
    <row r="702" spans="1:10">
      <c r="A702" t="s">
        <v>953</v>
      </c>
      <c r="B702" t="s">
        <v>941</v>
      </c>
      <c r="C702" t="s">
        <v>253</v>
      </c>
      <c r="D702" s="1">
        <v>15.88</v>
      </c>
      <c r="E702" s="2">
        <v>4.15</v>
      </c>
      <c r="F702" s="2">
        <v>65.9</v>
      </c>
      <c r="G702" t="s">
        <v>942</v>
      </c>
      <c r="H702">
        <f ca="1">IF(65.9&lt;&gt;65.9,0,0)</f>
        <v>0</v>
      </c>
      <c r="I702" t="s">
        <v>14</v>
      </c>
      <c r="J702" t="s">
        <v>14</v>
      </c>
    </row>
    <row r="703" spans="1:10">
      <c r="A703" t="s">
        <v>954</v>
      </c>
      <c r="B703" t="s">
        <v>941</v>
      </c>
      <c r="C703" t="s">
        <v>251</v>
      </c>
      <c r="D703" s="1">
        <v>15.84</v>
      </c>
      <c r="E703" s="2">
        <v>3.85</v>
      </c>
      <c r="F703" s="2">
        <v>60.98</v>
      </c>
      <c r="G703" t="s">
        <v>942</v>
      </c>
      <c r="H703">
        <f ca="1">IF(60.98&lt;&gt;60.98,0,0)</f>
        <v>0</v>
      </c>
      <c r="I703" t="s">
        <v>14</v>
      </c>
      <c r="J703" t="s">
        <v>14</v>
      </c>
    </row>
    <row r="704" spans="1:10">
      <c r="A704" t="s">
        <v>955</v>
      </c>
      <c r="B704" t="s">
        <v>941</v>
      </c>
      <c r="C704" t="s">
        <v>418</v>
      </c>
      <c r="D704" s="1">
        <v>15.86</v>
      </c>
      <c r="E704" s="2">
        <v>4.9</v>
      </c>
      <c r="F704" s="2">
        <v>77.71</v>
      </c>
      <c r="G704" t="s">
        <v>942</v>
      </c>
      <c r="H704">
        <f ca="1">IF(77.71&lt;&gt;77.71,0,0)</f>
        <v>0</v>
      </c>
      <c r="I704" t="s">
        <v>14</v>
      </c>
      <c r="J704" t="s">
        <v>14</v>
      </c>
    </row>
    <row r="705" spans="1:10">
      <c r="A705" t="s">
        <v>956</v>
      </c>
      <c r="B705" t="s">
        <v>941</v>
      </c>
      <c r="C705" t="s">
        <v>253</v>
      </c>
      <c r="D705" s="1">
        <v>15.84</v>
      </c>
      <c r="E705" s="2">
        <v>4.15</v>
      </c>
      <c r="F705" s="2">
        <v>65.74</v>
      </c>
      <c r="G705" t="s">
        <v>942</v>
      </c>
      <c r="H705">
        <f ca="1">IF(65.74&lt;&gt;65.74,0,0)</f>
        <v>0</v>
      </c>
      <c r="I705" t="s">
        <v>14</v>
      </c>
      <c r="J705" t="s">
        <v>14</v>
      </c>
    </row>
    <row r="706" spans="1:10">
      <c r="A706" t="s">
        <v>957</v>
      </c>
      <c r="B706" t="s">
        <v>941</v>
      </c>
      <c r="C706" t="s">
        <v>259</v>
      </c>
      <c r="D706" s="1">
        <v>15.81</v>
      </c>
      <c r="E706" s="2">
        <v>4.15</v>
      </c>
      <c r="F706" s="2">
        <v>65.61</v>
      </c>
      <c r="G706" t="s">
        <v>942</v>
      </c>
      <c r="H706">
        <f ca="1">IF(65.61&lt;&gt;65.61,0,0)</f>
        <v>0</v>
      </c>
      <c r="I706" t="s">
        <v>14</v>
      </c>
      <c r="J706" t="s">
        <v>14</v>
      </c>
    </row>
    <row r="707" spans="1:10">
      <c r="A707" t="s">
        <v>958</v>
      </c>
      <c r="B707" t="s">
        <v>941</v>
      </c>
      <c r="C707" t="s">
        <v>261</v>
      </c>
      <c r="D707" s="1">
        <v>15.73</v>
      </c>
      <c r="E707" s="2">
        <v>3.1</v>
      </c>
      <c r="F707" s="2">
        <v>48.76</v>
      </c>
      <c r="G707" t="s">
        <v>942</v>
      </c>
      <c r="H707">
        <f ca="1">IF(48.76&lt;&gt;48.76,0,0)</f>
        <v>0</v>
      </c>
      <c r="I707" t="s">
        <v>14</v>
      </c>
      <c r="J707" t="s">
        <v>14</v>
      </c>
    </row>
    <row r="708" spans="1:10">
      <c r="A708" t="s">
        <v>959</v>
      </c>
      <c r="B708" t="s">
        <v>941</v>
      </c>
      <c r="C708" t="s">
        <v>311</v>
      </c>
      <c r="D708" s="1">
        <v>15.79</v>
      </c>
      <c r="E708" s="2">
        <v>4.15</v>
      </c>
      <c r="F708" s="2">
        <v>65.53</v>
      </c>
      <c r="G708" t="s">
        <v>942</v>
      </c>
      <c r="H708">
        <f ca="1">IF(65.53&lt;&gt;65.53,0,0)</f>
        <v>0</v>
      </c>
      <c r="I708" t="s">
        <v>14</v>
      </c>
      <c r="J708" t="s">
        <v>14</v>
      </c>
    </row>
    <row r="709" spans="1:10">
      <c r="A709" t="s">
        <v>960</v>
      </c>
      <c r="B709" t="s">
        <v>941</v>
      </c>
      <c r="C709" t="s">
        <v>251</v>
      </c>
      <c r="D709" s="1">
        <v>15.71</v>
      </c>
      <c r="E709" s="2">
        <v>3.85</v>
      </c>
      <c r="F709" s="2">
        <v>60.48</v>
      </c>
      <c r="G709" t="s">
        <v>942</v>
      </c>
      <c r="H709">
        <f ca="1">IF(60.48&lt;&gt;60.48,0,0)</f>
        <v>0</v>
      </c>
      <c r="I709" t="s">
        <v>14</v>
      </c>
      <c r="J709" t="s">
        <v>14</v>
      </c>
    </row>
    <row r="710" spans="1:10">
      <c r="A710" t="s">
        <v>961</v>
      </c>
      <c r="B710" t="s">
        <v>941</v>
      </c>
      <c r="C710" t="s">
        <v>962</v>
      </c>
      <c r="D710" s="1">
        <v>15.9</v>
      </c>
      <c r="E710" s="2">
        <v>4.3</v>
      </c>
      <c r="F710" s="2">
        <v>68.37</v>
      </c>
      <c r="G710" t="s">
        <v>942</v>
      </c>
      <c r="H710">
        <f ca="1">IF(68.37&lt;&gt;68.37,0,0)</f>
        <v>0</v>
      </c>
      <c r="I710" t="s">
        <v>14</v>
      </c>
      <c r="J710" t="s">
        <v>14</v>
      </c>
    </row>
    <row r="711" spans="1:10">
      <c r="A711" t="s">
        <v>963</v>
      </c>
      <c r="B711" t="s">
        <v>941</v>
      </c>
      <c r="C711" t="s">
        <v>270</v>
      </c>
      <c r="D711" s="1">
        <v>15.78</v>
      </c>
      <c r="E711" s="2">
        <v>3.85</v>
      </c>
      <c r="F711" s="2">
        <v>60.75</v>
      </c>
      <c r="G711" t="s">
        <v>942</v>
      </c>
      <c r="H711">
        <f ca="1">IF(60.75&lt;&gt;60.75,0,0)</f>
        <v>0</v>
      </c>
      <c r="I711" t="s">
        <v>14</v>
      </c>
      <c r="J711" t="s">
        <v>14</v>
      </c>
    </row>
    <row r="712" spans="1:10">
      <c r="A712" t="s">
        <v>964</v>
      </c>
      <c r="B712" t="s">
        <v>941</v>
      </c>
      <c r="C712" t="s">
        <v>253</v>
      </c>
      <c r="D712" s="1">
        <v>15.8</v>
      </c>
      <c r="E712" s="2">
        <v>4.15</v>
      </c>
      <c r="F712" s="2">
        <v>65.57</v>
      </c>
      <c r="G712" t="s">
        <v>942</v>
      </c>
      <c r="H712">
        <f ca="1">IF(65.57&lt;&gt;65.57,0,0)</f>
        <v>0</v>
      </c>
      <c r="I712" t="s">
        <v>14</v>
      </c>
      <c r="J712" t="s">
        <v>14</v>
      </c>
    </row>
    <row r="713" spans="1:10">
      <c r="A713" t="s">
        <v>965</v>
      </c>
      <c r="B713" t="s">
        <v>941</v>
      </c>
      <c r="C713" t="s">
        <v>606</v>
      </c>
      <c r="D713" s="1">
        <v>15.81</v>
      </c>
      <c r="E713" s="2">
        <v>3.1</v>
      </c>
      <c r="F713" s="2">
        <v>49.01</v>
      </c>
      <c r="G713" t="s">
        <v>942</v>
      </c>
      <c r="H713">
        <f ca="1">IF(49.01&lt;&gt;49.01,0,0)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941</v>
      </c>
      <c r="C714" t="s">
        <v>326</v>
      </c>
      <c r="D714" s="1">
        <v>15.81</v>
      </c>
      <c r="E714" s="2">
        <v>3</v>
      </c>
      <c r="F714" s="2">
        <v>47.43</v>
      </c>
      <c r="G714" t="s">
        <v>942</v>
      </c>
      <c r="H714">
        <f ca="1">IF(47.43&lt;&gt;47.43,0,0)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941</v>
      </c>
      <c r="C715" t="s">
        <v>311</v>
      </c>
      <c r="D715" s="1">
        <v>15.82</v>
      </c>
      <c r="E715" s="2">
        <v>4.15</v>
      </c>
      <c r="F715" s="2">
        <v>65.65</v>
      </c>
      <c r="G715" t="s">
        <v>942</v>
      </c>
      <c r="H715">
        <f ca="1">IF(65.65&lt;&gt;65.65,0,0)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941</v>
      </c>
      <c r="C716" t="s">
        <v>253</v>
      </c>
      <c r="D716" s="1">
        <v>15.83</v>
      </c>
      <c r="E716" s="2">
        <v>4.15</v>
      </c>
      <c r="F716" s="2">
        <v>65.69</v>
      </c>
      <c r="G716" t="s">
        <v>942</v>
      </c>
      <c r="H716">
        <f ca="1">IF(65.69&lt;&gt;65.69,0,0)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941</v>
      </c>
      <c r="C717" t="s">
        <v>326</v>
      </c>
      <c r="D717" s="1">
        <v>15.81</v>
      </c>
      <c r="E717" s="2">
        <v>3</v>
      </c>
      <c r="F717" s="2">
        <v>47.43</v>
      </c>
      <c r="G717" t="s">
        <v>942</v>
      </c>
      <c r="H717">
        <f ca="1">IF(47.43&lt;&gt;47.43,0,0)</f>
        <v>0</v>
      </c>
      <c r="I717" t="s">
        <v>14</v>
      </c>
      <c r="J717" t="s">
        <v>14</v>
      </c>
    </row>
    <row r="718" spans="1:10">
      <c r="A718" t="s">
        <v>970</v>
      </c>
      <c r="B718" t="s">
        <v>941</v>
      </c>
      <c r="C718" t="s">
        <v>261</v>
      </c>
      <c r="D718" s="1">
        <v>15.9</v>
      </c>
      <c r="E718" s="2">
        <v>3.1</v>
      </c>
      <c r="F718" s="2">
        <v>49.29</v>
      </c>
      <c r="G718" t="s">
        <v>942</v>
      </c>
      <c r="H718">
        <f ca="1">IF(49.29&lt;&gt;49.29,0,0)</f>
        <v>0</v>
      </c>
      <c r="I718" t="s">
        <v>14</v>
      </c>
      <c r="J718" t="s">
        <v>14</v>
      </c>
    </row>
    <row r="719" spans="1:10">
      <c r="A719" t="s">
        <v>971</v>
      </c>
      <c r="B719" t="s">
        <v>941</v>
      </c>
      <c r="C719" t="s">
        <v>324</v>
      </c>
      <c r="D719" s="1">
        <v>15.8</v>
      </c>
      <c r="E719" s="2">
        <v>3.45</v>
      </c>
      <c r="F719" s="2">
        <v>54.51</v>
      </c>
      <c r="G719" t="s">
        <v>942</v>
      </c>
      <c r="H719">
        <f ca="1">IF(54.51&lt;&gt;54.51,0,0)</f>
        <v>0</v>
      </c>
      <c r="I719" t="s">
        <v>14</v>
      </c>
      <c r="J719" t="s">
        <v>14</v>
      </c>
    </row>
    <row r="720" spans="1:10">
      <c r="A720" t="s">
        <v>972</v>
      </c>
      <c r="B720" t="s">
        <v>941</v>
      </c>
      <c r="C720" t="s">
        <v>311</v>
      </c>
      <c r="D720" s="1">
        <v>15.9</v>
      </c>
      <c r="E720" s="2">
        <v>4.15</v>
      </c>
      <c r="F720" s="2">
        <v>65.99</v>
      </c>
      <c r="G720" t="s">
        <v>942</v>
      </c>
      <c r="H720">
        <f ca="1">IF(65.99&lt;&gt;65.99,0,0)</f>
        <v>0</v>
      </c>
      <c r="I720" t="s">
        <v>14</v>
      </c>
      <c r="J720" t="s">
        <v>14</v>
      </c>
    </row>
    <row r="721" spans="1:10">
      <c r="A721" t="s">
        <v>973</v>
      </c>
      <c r="B721" t="s">
        <v>974</v>
      </c>
      <c r="C721" t="s">
        <v>257</v>
      </c>
      <c r="D721" s="1">
        <v>18.47</v>
      </c>
      <c r="E721" s="2">
        <v>4.3</v>
      </c>
      <c r="F721" s="2">
        <v>79.42</v>
      </c>
      <c r="G721" t="s">
        <v>975</v>
      </c>
      <c r="H721">
        <f ca="1">IF(79.42&lt;&gt;79.42,0,0)</f>
        <v>0</v>
      </c>
      <c r="I721" t="s">
        <v>14</v>
      </c>
      <c r="J721" t="s">
        <v>14</v>
      </c>
    </row>
    <row r="722" spans="1:10">
      <c r="A722" t="s">
        <v>976</v>
      </c>
      <c r="B722" t="s">
        <v>974</v>
      </c>
      <c r="C722" t="s">
        <v>295</v>
      </c>
      <c r="D722" s="1">
        <v>18.46</v>
      </c>
      <c r="E722" s="2">
        <v>4.15</v>
      </c>
      <c r="F722" s="2">
        <v>76.61</v>
      </c>
      <c r="G722" t="s">
        <v>975</v>
      </c>
      <c r="H722">
        <f ca="1">IF(76.61&lt;&gt;76.61,0,0)</f>
        <v>0</v>
      </c>
      <c r="I722" t="s">
        <v>14</v>
      </c>
      <c r="J722" t="s">
        <v>14</v>
      </c>
    </row>
    <row r="723" spans="1:10">
      <c r="A723" t="s">
        <v>977</v>
      </c>
      <c r="B723" t="s">
        <v>974</v>
      </c>
      <c r="C723" t="s">
        <v>259</v>
      </c>
      <c r="D723" s="1">
        <v>18.48</v>
      </c>
      <c r="E723" s="2">
        <v>4.15</v>
      </c>
      <c r="F723" s="2">
        <v>76.69</v>
      </c>
      <c r="G723" t="s">
        <v>975</v>
      </c>
      <c r="H723">
        <f ca="1">IF(76.69&lt;&gt;76.69,0,0)</f>
        <v>0</v>
      </c>
      <c r="I723" t="s">
        <v>14</v>
      </c>
      <c r="J723" t="s">
        <v>14</v>
      </c>
    </row>
    <row r="724" spans="1:10">
      <c r="A724" t="s">
        <v>978</v>
      </c>
      <c r="B724" t="s">
        <v>974</v>
      </c>
      <c r="C724" t="s">
        <v>295</v>
      </c>
      <c r="D724" s="1">
        <v>18.49</v>
      </c>
      <c r="E724" s="2">
        <v>4.15</v>
      </c>
      <c r="F724" s="2">
        <v>76.73</v>
      </c>
      <c r="G724" t="s">
        <v>975</v>
      </c>
      <c r="H724">
        <f ca="1">IF(76.73&lt;&gt;76.73,0,0)</f>
        <v>0</v>
      </c>
      <c r="I724" t="s">
        <v>14</v>
      </c>
      <c r="J724" t="s">
        <v>14</v>
      </c>
    </row>
    <row r="725" spans="1:10">
      <c r="A725" t="s">
        <v>979</v>
      </c>
      <c r="B725" t="s">
        <v>974</v>
      </c>
      <c r="C725" t="s">
        <v>249</v>
      </c>
      <c r="D725" s="1">
        <v>18.47</v>
      </c>
      <c r="E725" s="2">
        <v>4.3</v>
      </c>
      <c r="F725" s="2">
        <v>79.42</v>
      </c>
      <c r="G725" t="s">
        <v>975</v>
      </c>
      <c r="H725">
        <f ca="1">IF(79.42&lt;&gt;79.42,0,0)</f>
        <v>0</v>
      </c>
      <c r="I725" t="s">
        <v>14</v>
      </c>
      <c r="J725" t="s">
        <v>14</v>
      </c>
    </row>
    <row r="726" spans="1:10">
      <c r="A726" t="s">
        <v>980</v>
      </c>
      <c r="B726" t="s">
        <v>974</v>
      </c>
      <c r="C726" t="s">
        <v>981</v>
      </c>
      <c r="D726" s="1">
        <v>18.5</v>
      </c>
      <c r="E726" s="2">
        <v>5.45</v>
      </c>
      <c r="F726" s="2">
        <v>100.83</v>
      </c>
      <c r="G726" t="s">
        <v>975</v>
      </c>
      <c r="H726">
        <f ca="1">IF(100.83&lt;&gt;100.82,0.010000000000005116,0)</f>
        <v>0</v>
      </c>
      <c r="I726" t="s">
        <v>14</v>
      </c>
      <c r="J726" t="s">
        <v>14</v>
      </c>
    </row>
    <row r="727" spans="1:10">
      <c r="A727" t="s">
        <v>982</v>
      </c>
      <c r="B727" t="s">
        <v>974</v>
      </c>
      <c r="C727" t="s">
        <v>253</v>
      </c>
      <c r="D727" s="1">
        <v>18.47</v>
      </c>
      <c r="E727" s="2">
        <v>4.15</v>
      </c>
      <c r="F727" s="2">
        <v>76.65</v>
      </c>
      <c r="G727" t="s">
        <v>975</v>
      </c>
      <c r="H727">
        <f ca="1">IF(76.65&lt;&gt;76.65,0,0)</f>
        <v>0</v>
      </c>
      <c r="I727" t="s">
        <v>14</v>
      </c>
      <c r="J727" t="s">
        <v>14</v>
      </c>
    </row>
    <row r="728" spans="1:10">
      <c r="A728" t="s">
        <v>983</v>
      </c>
      <c r="B728" t="s">
        <v>974</v>
      </c>
      <c r="C728" t="s">
        <v>298</v>
      </c>
      <c r="D728" s="1">
        <v>18.52</v>
      </c>
      <c r="E728" s="2">
        <v>3.85</v>
      </c>
      <c r="F728" s="2">
        <v>71.3</v>
      </c>
      <c r="G728" t="s">
        <v>975</v>
      </c>
      <c r="H728">
        <f ca="1">IF(71.3&lt;&gt;71.3,0,0)</f>
        <v>0</v>
      </c>
      <c r="I728" t="s">
        <v>14</v>
      </c>
      <c r="J728" t="s">
        <v>14</v>
      </c>
    </row>
    <row r="729" spans="1:10">
      <c r="A729" t="s">
        <v>984</v>
      </c>
      <c r="B729" t="s">
        <v>974</v>
      </c>
      <c r="C729" t="s">
        <v>259</v>
      </c>
      <c r="D729" s="1">
        <v>18.41</v>
      </c>
      <c r="E729" s="2">
        <v>4.15</v>
      </c>
      <c r="F729" s="2">
        <v>76.4</v>
      </c>
      <c r="G729" t="s">
        <v>975</v>
      </c>
      <c r="H729">
        <f ca="1">IF(76.4&lt;&gt;76.4,0,0)</f>
        <v>0</v>
      </c>
      <c r="I729" t="s">
        <v>14</v>
      </c>
      <c r="J729" t="s">
        <v>14</v>
      </c>
    </row>
    <row r="730" spans="1:10">
      <c r="A730" t="s">
        <v>985</v>
      </c>
      <c r="B730" t="s">
        <v>974</v>
      </c>
      <c r="C730" t="s">
        <v>263</v>
      </c>
      <c r="D730" s="1">
        <v>18.49</v>
      </c>
      <c r="E730" s="2">
        <v>4.15</v>
      </c>
      <c r="F730" s="2">
        <v>76.73</v>
      </c>
      <c r="G730" t="s">
        <v>975</v>
      </c>
      <c r="H730">
        <f ca="1">IF(76.73&lt;&gt;76.73,0,0)</f>
        <v>0</v>
      </c>
      <c r="I730" t="s">
        <v>14</v>
      </c>
      <c r="J730" t="s">
        <v>14</v>
      </c>
    </row>
    <row r="731" spans="1:10">
      <c r="A731" t="s">
        <v>986</v>
      </c>
      <c r="B731" t="s">
        <v>974</v>
      </c>
      <c r="C731" t="s">
        <v>253</v>
      </c>
      <c r="D731" s="1">
        <v>18.38</v>
      </c>
      <c r="E731" s="2">
        <v>4.15</v>
      </c>
      <c r="F731" s="2">
        <v>76.28</v>
      </c>
      <c r="G731" t="s">
        <v>975</v>
      </c>
      <c r="H731">
        <f ca="1">IF(76.28&lt;&gt;76.28,0,0)</f>
        <v>0</v>
      </c>
      <c r="I731" t="s">
        <v>14</v>
      </c>
      <c r="J731" t="s">
        <v>14</v>
      </c>
    </row>
    <row r="732" spans="1:10">
      <c r="A732" t="s">
        <v>987</v>
      </c>
      <c r="B732" t="s">
        <v>974</v>
      </c>
      <c r="C732" t="s">
        <v>311</v>
      </c>
      <c r="D732" s="1">
        <v>18.3</v>
      </c>
      <c r="E732" s="2">
        <v>4.15</v>
      </c>
      <c r="F732" s="2">
        <v>75.95</v>
      </c>
      <c r="G732" t="s">
        <v>975</v>
      </c>
      <c r="H732">
        <f ca="1">IF(75.95&lt;&gt;75.95,0,0)</f>
        <v>0</v>
      </c>
      <c r="I732" t="s">
        <v>14</v>
      </c>
      <c r="J732" t="s">
        <v>14</v>
      </c>
    </row>
    <row r="733" spans="1:10">
      <c r="A733" t="s">
        <v>988</v>
      </c>
      <c r="B733" t="s">
        <v>974</v>
      </c>
      <c r="C733" t="s">
        <v>261</v>
      </c>
      <c r="D733" s="1">
        <v>18.31</v>
      </c>
      <c r="E733" s="2">
        <v>3.1</v>
      </c>
      <c r="F733" s="2">
        <v>56.76</v>
      </c>
      <c r="G733" t="s">
        <v>975</v>
      </c>
      <c r="H733">
        <f ca="1">IF(56.76&lt;&gt;56.76,0,0)</f>
        <v>0</v>
      </c>
      <c r="I733" t="s">
        <v>14</v>
      </c>
      <c r="J733" t="s">
        <v>14</v>
      </c>
    </row>
    <row r="734" spans="1:10">
      <c r="A734" t="s">
        <v>989</v>
      </c>
      <c r="B734" t="s">
        <v>974</v>
      </c>
      <c r="C734" t="s">
        <v>311</v>
      </c>
      <c r="D734" s="1">
        <v>18.45</v>
      </c>
      <c r="E734" s="2">
        <v>4.15</v>
      </c>
      <c r="F734" s="2">
        <v>76.57</v>
      </c>
      <c r="G734" t="s">
        <v>975</v>
      </c>
      <c r="H734">
        <f ca="1">IF(76.57&lt;&gt;76.57,0,0)</f>
        <v>0</v>
      </c>
      <c r="I734" t="s">
        <v>14</v>
      </c>
      <c r="J734" t="s">
        <v>14</v>
      </c>
    </row>
    <row r="735" spans="1:10">
      <c r="A735" t="s">
        <v>990</v>
      </c>
      <c r="B735" t="s">
        <v>974</v>
      </c>
      <c r="C735" t="s">
        <v>253</v>
      </c>
      <c r="D735" s="1">
        <v>18.39</v>
      </c>
      <c r="E735" s="2">
        <v>4.15</v>
      </c>
      <c r="F735" s="2">
        <v>76.32</v>
      </c>
      <c r="G735" t="s">
        <v>975</v>
      </c>
      <c r="H735">
        <f ca="1">IF(76.32&lt;&gt;76.32,0,0)</f>
        <v>0</v>
      </c>
      <c r="I735" t="s">
        <v>14</v>
      </c>
      <c r="J735" t="s">
        <v>14</v>
      </c>
    </row>
    <row r="736" spans="1:10">
      <c r="A736" t="s">
        <v>991</v>
      </c>
      <c r="B736" t="s">
        <v>974</v>
      </c>
      <c r="C736" t="s">
        <v>261</v>
      </c>
      <c r="D736" s="1">
        <v>18.4</v>
      </c>
      <c r="E736" s="2">
        <v>3.1</v>
      </c>
      <c r="F736" s="2">
        <v>57.04</v>
      </c>
      <c r="G736" t="s">
        <v>975</v>
      </c>
      <c r="H736">
        <f ca="1">IF(57.04&lt;&gt;57.04,0,0)</f>
        <v>0</v>
      </c>
      <c r="I736" t="s">
        <v>14</v>
      </c>
      <c r="J736" t="s">
        <v>14</v>
      </c>
    </row>
    <row r="737" spans="1:10">
      <c r="A737" t="s">
        <v>992</v>
      </c>
      <c r="B737" t="s">
        <v>974</v>
      </c>
      <c r="C737" t="s">
        <v>270</v>
      </c>
      <c r="D737" s="1">
        <v>18.44</v>
      </c>
      <c r="E737" s="2">
        <v>3.85</v>
      </c>
      <c r="F737" s="2">
        <v>70.99</v>
      </c>
      <c r="G737" t="s">
        <v>975</v>
      </c>
      <c r="H737">
        <f ca="1">IF(70.99&lt;&gt;70.99,0,0)</f>
        <v>0</v>
      </c>
      <c r="I737" t="s">
        <v>14</v>
      </c>
      <c r="J737" t="s">
        <v>14</v>
      </c>
    </row>
    <row r="738" spans="1:10">
      <c r="A738" t="s">
        <v>993</v>
      </c>
      <c r="B738" t="s">
        <v>974</v>
      </c>
      <c r="C738" t="s">
        <v>311</v>
      </c>
      <c r="D738" s="1">
        <v>18.34</v>
      </c>
      <c r="E738" s="2">
        <v>4.15</v>
      </c>
      <c r="F738" s="2">
        <v>76.11</v>
      </c>
      <c r="G738" t="s">
        <v>975</v>
      </c>
      <c r="H738">
        <f ca="1">IF(76.11&lt;&gt;76.11,0,0)</f>
        <v>0</v>
      </c>
      <c r="I738" t="s">
        <v>14</v>
      </c>
      <c r="J738" t="s">
        <v>14</v>
      </c>
    </row>
    <row r="739" spans="1:10">
      <c r="A739" t="s">
        <v>994</v>
      </c>
      <c r="B739" t="s">
        <v>974</v>
      </c>
      <c r="C739" t="s">
        <v>249</v>
      </c>
      <c r="D739" s="1">
        <v>18.41</v>
      </c>
      <c r="E739" s="2">
        <v>4.3</v>
      </c>
      <c r="F739" s="2">
        <v>79.16</v>
      </c>
      <c r="G739" t="s">
        <v>975</v>
      </c>
      <c r="H739">
        <f ca="1">IF(79.16&lt;&gt;79.16,0,0)</f>
        <v>0</v>
      </c>
      <c r="I739" t="s">
        <v>14</v>
      </c>
      <c r="J739" t="s">
        <v>14</v>
      </c>
    </row>
    <row r="740" spans="1:10">
      <c r="A740" t="s">
        <v>995</v>
      </c>
      <c r="B740" t="s">
        <v>974</v>
      </c>
      <c r="C740" t="s">
        <v>584</v>
      </c>
      <c r="D740" s="1">
        <v>18.52</v>
      </c>
      <c r="E740" s="2">
        <v>4.3</v>
      </c>
      <c r="F740" s="2">
        <v>79.64</v>
      </c>
      <c r="G740" t="s">
        <v>975</v>
      </c>
      <c r="H740">
        <f ca="1">IF(79.64&lt;&gt;79.64,0,0)</f>
        <v>0</v>
      </c>
      <c r="I740" t="s">
        <v>14</v>
      </c>
      <c r="J740" t="s">
        <v>14</v>
      </c>
    </row>
    <row r="741" spans="1:10">
      <c r="A741" t="s">
        <v>996</v>
      </c>
      <c r="B741" t="s">
        <v>974</v>
      </c>
      <c r="C741" t="s">
        <v>270</v>
      </c>
      <c r="D741" s="1">
        <v>18.52</v>
      </c>
      <c r="E741" s="2">
        <v>3.85</v>
      </c>
      <c r="F741" s="2">
        <v>71.3</v>
      </c>
      <c r="G741" t="s">
        <v>975</v>
      </c>
      <c r="H741">
        <f ca="1">IF(71.3&lt;&gt;71.3,0,0)</f>
        <v>0</v>
      </c>
      <c r="I741" t="s">
        <v>14</v>
      </c>
      <c r="J741" t="s">
        <v>14</v>
      </c>
    </row>
    <row r="742" spans="1:10">
      <c r="A742" t="s">
        <v>997</v>
      </c>
      <c r="B742" t="s">
        <v>974</v>
      </c>
      <c r="C742" t="s">
        <v>253</v>
      </c>
      <c r="D742" s="1">
        <v>18.53</v>
      </c>
      <c r="E742" s="2">
        <v>4.15</v>
      </c>
      <c r="F742" s="2">
        <v>76.9</v>
      </c>
      <c r="G742" t="s">
        <v>975</v>
      </c>
      <c r="H742">
        <f ca="1">IF(76.9&lt;&gt;76.9,0,0)</f>
        <v>0</v>
      </c>
      <c r="I742" t="s">
        <v>14</v>
      </c>
      <c r="J742" t="s">
        <v>14</v>
      </c>
    </row>
    <row r="743" spans="1:10">
      <c r="A743" t="s">
        <v>998</v>
      </c>
      <c r="B743" t="s">
        <v>974</v>
      </c>
      <c r="C743" t="s">
        <v>311</v>
      </c>
      <c r="D743" s="1">
        <v>18.51</v>
      </c>
      <c r="E743" s="2">
        <v>4.15</v>
      </c>
      <c r="F743" s="2">
        <v>76.82</v>
      </c>
      <c r="G743" t="s">
        <v>975</v>
      </c>
      <c r="H743">
        <f ca="1">IF(76.82&lt;&gt;76.82,0,0)</f>
        <v>0</v>
      </c>
      <c r="I743" t="s">
        <v>14</v>
      </c>
      <c r="J743" t="s">
        <v>14</v>
      </c>
    </row>
    <row r="744" spans="1:10">
      <c r="A744" t="s">
        <v>999</v>
      </c>
      <c r="B744" t="s">
        <v>974</v>
      </c>
      <c r="C744" t="s">
        <v>432</v>
      </c>
      <c r="D744" s="1">
        <v>18.49</v>
      </c>
      <c r="E744" s="2">
        <v>4.15</v>
      </c>
      <c r="F744" s="2">
        <v>76.73</v>
      </c>
      <c r="G744" t="s">
        <v>975</v>
      </c>
      <c r="H744">
        <f ca="1">IF(76.73&lt;&gt;76.73,0,0)</f>
        <v>0</v>
      </c>
      <c r="I744" t="s">
        <v>14</v>
      </c>
      <c r="J744" t="s">
        <v>14</v>
      </c>
    </row>
    <row r="745" spans="1:10">
      <c r="A745" t="s">
        <v>1000</v>
      </c>
      <c r="B745" t="s">
        <v>974</v>
      </c>
      <c r="C745" t="s">
        <v>311</v>
      </c>
      <c r="D745" s="1">
        <v>18.55</v>
      </c>
      <c r="E745" s="2">
        <v>4.15</v>
      </c>
      <c r="F745" s="2">
        <v>76.98</v>
      </c>
      <c r="G745" t="s">
        <v>975</v>
      </c>
      <c r="H745">
        <f ca="1">IF(76.98&lt;&gt;76.98,0,0)</f>
        <v>0</v>
      </c>
      <c r="I745" t="s">
        <v>14</v>
      </c>
      <c r="J745" t="s">
        <v>14</v>
      </c>
    </row>
    <row r="746" spans="1:10">
      <c r="A746" t="s">
        <v>1001</v>
      </c>
      <c r="B746" t="s">
        <v>974</v>
      </c>
      <c r="C746" t="s">
        <v>606</v>
      </c>
      <c r="D746" s="1">
        <v>18.53</v>
      </c>
      <c r="E746" s="2">
        <v>3.1</v>
      </c>
      <c r="F746" s="2">
        <v>57.44</v>
      </c>
      <c r="G746" t="s">
        <v>975</v>
      </c>
      <c r="H746">
        <f ca="1">IF(57.44&lt;&gt;57.44,0,0)</f>
        <v>0</v>
      </c>
      <c r="I746" t="s">
        <v>14</v>
      </c>
      <c r="J746" t="s">
        <v>14</v>
      </c>
    </row>
    <row r="747" spans="1:10">
      <c r="A747" t="s">
        <v>1002</v>
      </c>
      <c r="B747" t="s">
        <v>974</v>
      </c>
      <c r="C747" t="s">
        <v>261</v>
      </c>
      <c r="D747" s="1">
        <v>18.51</v>
      </c>
      <c r="E747" s="2">
        <v>3.1</v>
      </c>
      <c r="F747" s="2">
        <v>57.38</v>
      </c>
      <c r="G747" t="s">
        <v>975</v>
      </c>
      <c r="H747">
        <f ca="1">IF(57.38&lt;&gt;57.38,0,0)</f>
        <v>0</v>
      </c>
      <c r="I747" t="s">
        <v>14</v>
      </c>
      <c r="J747" t="s">
        <v>14</v>
      </c>
    </row>
    <row r="748" spans="1:10">
      <c r="A748" t="s">
        <v>1003</v>
      </c>
      <c r="B748" t="s">
        <v>974</v>
      </c>
      <c r="C748" t="s">
        <v>324</v>
      </c>
      <c r="D748" s="1">
        <v>18.5</v>
      </c>
      <c r="E748" s="2">
        <v>3.45</v>
      </c>
      <c r="F748" s="2">
        <v>63.83</v>
      </c>
      <c r="G748" t="s">
        <v>975</v>
      </c>
      <c r="H748">
        <f ca="1">IF(63.83&lt;&gt;63.82,0.00999999999999801,0)</f>
        <v>0</v>
      </c>
      <c r="I748" t="s">
        <v>14</v>
      </c>
      <c r="J748" t="s">
        <v>14</v>
      </c>
    </row>
    <row r="749" spans="1:10">
      <c r="A749" t="s">
        <v>1004</v>
      </c>
      <c r="B749" t="s">
        <v>974</v>
      </c>
      <c r="C749" t="s">
        <v>261</v>
      </c>
      <c r="D749" s="1">
        <v>18.51</v>
      </c>
      <c r="E749" s="2">
        <v>3.1</v>
      </c>
      <c r="F749" s="2">
        <v>57.38</v>
      </c>
      <c r="G749" t="s">
        <v>975</v>
      </c>
      <c r="H749">
        <f ca="1">IF(57.38&lt;&gt;57.38,0,0)</f>
        <v>0</v>
      </c>
      <c r="I749" t="s">
        <v>14</v>
      </c>
      <c r="J749" t="s">
        <v>14</v>
      </c>
    </row>
    <row r="750" spans="1:10">
      <c r="A750" t="s">
        <v>1005</v>
      </c>
      <c r="B750" t="s">
        <v>974</v>
      </c>
      <c r="C750" t="s">
        <v>259</v>
      </c>
      <c r="D750" s="1">
        <v>18.48</v>
      </c>
      <c r="E750" s="2">
        <v>4.15</v>
      </c>
      <c r="F750" s="2">
        <v>76.69</v>
      </c>
      <c r="G750" t="s">
        <v>975</v>
      </c>
      <c r="H750">
        <f ca="1">IF(76.69&lt;&gt;76.69,0,0)</f>
        <v>0</v>
      </c>
      <c r="I750" t="s">
        <v>14</v>
      </c>
      <c r="J750" t="s">
        <v>14</v>
      </c>
    </row>
    <row r="751" spans="1:10">
      <c r="A751" t="s">
        <v>1006</v>
      </c>
      <c r="B751" t="s">
        <v>1007</v>
      </c>
      <c r="C751" t="s">
        <v>1008</v>
      </c>
      <c r="D751" s="1">
        <v>18.03</v>
      </c>
      <c r="E751" s="2">
        <v>5.95</v>
      </c>
      <c r="F751" s="2">
        <v>107.28</v>
      </c>
      <c r="G751" t="s">
        <v>1009</v>
      </c>
      <c r="H751">
        <f ca="1">IF(107.28&lt;&gt;107.28,0,0)</f>
        <v>0</v>
      </c>
      <c r="I751" t="s">
        <v>14</v>
      </c>
      <c r="J751" t="s">
        <v>14</v>
      </c>
    </row>
    <row r="752" spans="1:10">
      <c r="A752" t="s">
        <v>1010</v>
      </c>
      <c r="B752" t="s">
        <v>1007</v>
      </c>
      <c r="C752" t="s">
        <v>383</v>
      </c>
      <c r="D752" s="1">
        <v>18.03</v>
      </c>
      <c r="E752" s="2">
        <v>6.85</v>
      </c>
      <c r="F752" s="2">
        <v>123.51</v>
      </c>
      <c r="G752" t="s">
        <v>1009</v>
      </c>
      <c r="H752">
        <f ca="1">IF(123.51&lt;&gt;123.51,0,0)</f>
        <v>0</v>
      </c>
      <c r="I752" t="s">
        <v>14</v>
      </c>
      <c r="J752" t="s">
        <v>14</v>
      </c>
    </row>
    <row r="753" spans="1:10">
      <c r="A753" t="s">
        <v>1011</v>
      </c>
      <c r="B753" t="s">
        <v>1007</v>
      </c>
      <c r="C753" t="s">
        <v>40</v>
      </c>
      <c r="D753" s="1">
        <v>18.03</v>
      </c>
      <c r="E753" s="2">
        <v>5.45</v>
      </c>
      <c r="F753" s="2">
        <v>98.26</v>
      </c>
      <c r="G753" t="s">
        <v>1009</v>
      </c>
      <c r="H753">
        <f ca="1">IF(98.26&lt;&gt;98.26,0,0)</f>
        <v>0</v>
      </c>
      <c r="I753" t="s">
        <v>14</v>
      </c>
      <c r="J753" t="s">
        <v>14</v>
      </c>
    </row>
    <row r="754" spans="1:10">
      <c r="A754" t="s">
        <v>1012</v>
      </c>
      <c r="B754" t="s">
        <v>1013</v>
      </c>
      <c r="C754" t="s">
        <v>378</v>
      </c>
      <c r="D754" s="1">
        <v>1</v>
      </c>
      <c r="E754" s="2">
        <v>100</v>
      </c>
      <c r="F754" s="2">
        <v>100</v>
      </c>
      <c r="G754" t="s">
        <v>1014</v>
      </c>
      <c r="H754">
        <f ca="1">IF(100&lt;&gt;100,0,0)</f>
        <v>0</v>
      </c>
      <c r="I754" t="s">
        <v>14</v>
      </c>
      <c r="J754" t="s">
        <v>14</v>
      </c>
    </row>
    <row r="755" spans="1:10">
      <c r="A755" t="s">
        <v>1015</v>
      </c>
      <c r="B755" t="s">
        <v>1013</v>
      </c>
      <c r="C755" t="s">
        <v>330</v>
      </c>
      <c r="D755" s="1">
        <v>17.66</v>
      </c>
      <c r="E755" s="2">
        <v>5.7</v>
      </c>
      <c r="F755" s="2">
        <v>100.66</v>
      </c>
      <c r="G755" t="s">
        <v>1014</v>
      </c>
      <c r="H755">
        <f ca="1">IF(100.66&lt;&gt;100.66,0,0)</f>
        <v>0</v>
      </c>
      <c r="I755" t="s">
        <v>14</v>
      </c>
      <c r="J755" t="s">
        <v>14</v>
      </c>
    </row>
    <row r="756" spans="1:10">
      <c r="A756" t="s">
        <v>1016</v>
      </c>
      <c r="B756" t="s">
        <v>1013</v>
      </c>
      <c r="C756" t="s">
        <v>330</v>
      </c>
      <c r="D756" s="1">
        <v>17.74</v>
      </c>
      <c r="E756" s="2">
        <v>5.7</v>
      </c>
      <c r="F756" s="2">
        <v>101.12</v>
      </c>
      <c r="G756" t="s">
        <v>1014</v>
      </c>
      <c r="H756">
        <f ca="1">IF(101.12&lt;&gt;101.12,0,0)</f>
        <v>0</v>
      </c>
      <c r="I756" t="s">
        <v>14</v>
      </c>
      <c r="J756" t="s">
        <v>14</v>
      </c>
    </row>
    <row r="757" spans="1:10">
      <c r="A757" t="s">
        <v>1017</v>
      </c>
      <c r="B757" t="s">
        <v>1013</v>
      </c>
      <c r="C757" t="s">
        <v>812</v>
      </c>
      <c r="D757" s="1">
        <v>17.4</v>
      </c>
      <c r="E757" s="2">
        <v>5.45</v>
      </c>
      <c r="F757" s="2">
        <v>94.83</v>
      </c>
      <c r="G757" t="s">
        <v>1014</v>
      </c>
      <c r="H757">
        <f ca="1">IF(94.83&lt;&gt;94.83,0,0)</f>
        <v>0</v>
      </c>
      <c r="I757" t="s">
        <v>14</v>
      </c>
      <c r="J757" t="s">
        <v>14</v>
      </c>
    </row>
    <row r="758" spans="1:10">
      <c r="A758" t="s">
        <v>1018</v>
      </c>
      <c r="B758" t="s">
        <v>1013</v>
      </c>
      <c r="C758" t="s">
        <v>405</v>
      </c>
      <c r="D758" s="1">
        <v>17.68</v>
      </c>
      <c r="E758" s="2">
        <v>6.05</v>
      </c>
      <c r="F758" s="2">
        <v>106.96</v>
      </c>
      <c r="G758" t="s">
        <v>1014</v>
      </c>
      <c r="H758">
        <f ca="1">IF(106.96&lt;&gt;106.96,0,0)</f>
        <v>0</v>
      </c>
      <c r="I758" t="s">
        <v>14</v>
      </c>
      <c r="J758" t="s">
        <v>14</v>
      </c>
    </row>
    <row r="759" spans="1:10">
      <c r="A759" t="s">
        <v>1019</v>
      </c>
      <c r="B759" t="s">
        <v>1020</v>
      </c>
      <c r="C759" t="s">
        <v>383</v>
      </c>
      <c r="D759" s="1">
        <v>22.97</v>
      </c>
      <c r="E759" s="2">
        <v>6.85</v>
      </c>
      <c r="F759" s="2">
        <v>157.34</v>
      </c>
      <c r="G759" t="s">
        <v>1021</v>
      </c>
      <c r="H759">
        <f ca="1">IF(157.34&lt;&gt;157.34,0,0)</f>
        <v>0</v>
      </c>
      <c r="I759" t="s">
        <v>14</v>
      </c>
      <c r="J759" t="s">
        <v>14</v>
      </c>
    </row>
    <row r="760" spans="1:10">
      <c r="A760" t="s">
        <v>1022</v>
      </c>
      <c r="B760" t="s">
        <v>1020</v>
      </c>
      <c r="C760" t="s">
        <v>810</v>
      </c>
      <c r="D760" s="1">
        <v>22.85</v>
      </c>
      <c r="E760" s="2">
        <v>3.45</v>
      </c>
      <c r="F760" s="2">
        <v>78.83</v>
      </c>
      <c r="G760" t="s">
        <v>1021</v>
      </c>
      <c r="H760">
        <f ca="1">IF(78.83&lt;&gt;78.83,0,0)</f>
        <v>0</v>
      </c>
      <c r="I760" t="s">
        <v>14</v>
      </c>
      <c r="J760" t="s">
        <v>14</v>
      </c>
    </row>
    <row r="761" spans="1:10">
      <c r="A761" t="s">
        <v>1023</v>
      </c>
      <c r="B761" t="s">
        <v>1020</v>
      </c>
      <c r="C761" t="s">
        <v>30</v>
      </c>
      <c r="D761" s="1">
        <v>22.84</v>
      </c>
      <c r="E761" s="2">
        <v>5.45</v>
      </c>
      <c r="F761" s="2">
        <v>124.48</v>
      </c>
      <c r="G761" t="s">
        <v>1021</v>
      </c>
      <c r="H761">
        <f ca="1">IF(124.48&lt;&gt;124.48,0,0)</f>
        <v>0</v>
      </c>
      <c r="I761" t="s">
        <v>14</v>
      </c>
      <c r="J761" t="s">
        <v>14</v>
      </c>
    </row>
    <row r="762" spans="1:10">
      <c r="A762" t="s">
        <v>1024</v>
      </c>
      <c r="B762" t="s">
        <v>1020</v>
      </c>
      <c r="C762" t="s">
        <v>1025</v>
      </c>
      <c r="D762" s="1">
        <v>22.81</v>
      </c>
      <c r="E762" s="2">
        <v>3.95</v>
      </c>
      <c r="F762" s="2">
        <v>90.1</v>
      </c>
      <c r="G762" t="s">
        <v>1021</v>
      </c>
      <c r="H762">
        <f ca="1">IF(90.1&lt;&gt;90.1,0,0)</f>
        <v>0</v>
      </c>
      <c r="I762" t="s">
        <v>14</v>
      </c>
      <c r="J762" t="s">
        <v>14</v>
      </c>
    </row>
    <row r="763" spans="1:10">
      <c r="A763" t="s">
        <v>1026</v>
      </c>
      <c r="B763" t="s">
        <v>1020</v>
      </c>
      <c r="C763" t="s">
        <v>1027</v>
      </c>
      <c r="D763" s="1">
        <v>22.21</v>
      </c>
      <c r="E763" s="2">
        <v>4.15</v>
      </c>
      <c r="F763" s="2">
        <v>92.17</v>
      </c>
      <c r="G763" t="s">
        <v>1021</v>
      </c>
      <c r="H763">
        <f ca="1">IF(92.17&lt;&gt;92.17,0,0)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1020</v>
      </c>
      <c r="C764" t="s">
        <v>353</v>
      </c>
      <c r="D764" s="1">
        <v>21.49</v>
      </c>
      <c r="E764" s="2">
        <v>3.95</v>
      </c>
      <c r="F764" s="2">
        <v>84.89</v>
      </c>
      <c r="G764" t="s">
        <v>1021</v>
      </c>
      <c r="H764">
        <f ca="1">IF(84.89&lt;&gt;84.89,0,0)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1020</v>
      </c>
      <c r="C765" t="s">
        <v>385</v>
      </c>
      <c r="D765" s="1">
        <v>20.32</v>
      </c>
      <c r="E765" s="2">
        <v>3.95</v>
      </c>
      <c r="F765" s="2">
        <v>80.26</v>
      </c>
      <c r="G765" t="s">
        <v>1021</v>
      </c>
      <c r="H765">
        <f ca="1">IF(80.26&lt;&gt;80.26,0,0)</f>
        <v>0</v>
      </c>
      <c r="I765" t="s">
        <v>14</v>
      </c>
      <c r="J765" t="s">
        <v>14</v>
      </c>
    </row>
    <row r="766" spans="1:10">
      <c r="A766" t="s">
        <v>1030</v>
      </c>
      <c r="B766" t="s">
        <v>1020</v>
      </c>
      <c r="C766" t="s">
        <v>383</v>
      </c>
      <c r="D766" s="1">
        <v>19.5</v>
      </c>
      <c r="E766" s="2">
        <v>6.85</v>
      </c>
      <c r="F766" s="2">
        <v>133.58</v>
      </c>
      <c r="G766" t="s">
        <v>1021</v>
      </c>
      <c r="H766">
        <f ca="1">IF(133.58&lt;&gt;133.57,0.010000000000019327,0)</f>
        <v>0</v>
      </c>
      <c r="I766" t="s">
        <v>14</v>
      </c>
      <c r="J766" t="s">
        <v>14</v>
      </c>
    </row>
    <row r="767" spans="1:10">
      <c r="A767" t="s">
        <v>1031</v>
      </c>
      <c r="B767" t="s">
        <v>1020</v>
      </c>
      <c r="C767" t="s">
        <v>385</v>
      </c>
      <c r="D767" s="1">
        <v>22.75</v>
      </c>
      <c r="E767" s="2">
        <v>3.95</v>
      </c>
      <c r="F767" s="2">
        <v>89.86</v>
      </c>
      <c r="G767" t="s">
        <v>1021</v>
      </c>
      <c r="H767">
        <f ca="1">IF(89.86&lt;&gt;89.86,0,0)</f>
        <v>0</v>
      </c>
      <c r="I767" t="s">
        <v>14</v>
      </c>
      <c r="J767" t="s">
        <v>14</v>
      </c>
    </row>
    <row r="768" spans="1:10">
      <c r="A768" t="s">
        <v>1032</v>
      </c>
      <c r="B768" t="s">
        <v>1020</v>
      </c>
      <c r="C768" t="s">
        <v>34</v>
      </c>
      <c r="D768" s="1">
        <v>22.59</v>
      </c>
      <c r="E768" s="2">
        <v>5.45</v>
      </c>
      <c r="F768" s="2">
        <v>123.12</v>
      </c>
      <c r="G768" t="s">
        <v>1021</v>
      </c>
      <c r="H768">
        <f ca="1">IF(123.12&lt;&gt;123.12,0,0)</f>
        <v>0</v>
      </c>
      <c r="I768" t="s">
        <v>14</v>
      </c>
      <c r="J768" t="s">
        <v>14</v>
      </c>
    </row>
    <row r="769" spans="1:10">
      <c r="A769" t="s">
        <v>1033</v>
      </c>
      <c r="B769" t="s">
        <v>1020</v>
      </c>
      <c r="C769" t="s">
        <v>810</v>
      </c>
      <c r="D769" s="1">
        <v>22.89</v>
      </c>
      <c r="E769" s="2">
        <v>3.45</v>
      </c>
      <c r="F769" s="2">
        <v>78.97</v>
      </c>
      <c r="G769" t="s">
        <v>1021</v>
      </c>
      <c r="H769">
        <f ca="1">IF(78.97&lt;&gt;78.97,0,0)</f>
        <v>0</v>
      </c>
      <c r="I769" t="s">
        <v>14</v>
      </c>
      <c r="J769" t="s">
        <v>14</v>
      </c>
    </row>
    <row r="770" spans="1:10">
      <c r="A770" t="s">
        <v>1034</v>
      </c>
      <c r="B770" t="s">
        <v>1020</v>
      </c>
      <c r="C770" t="s">
        <v>894</v>
      </c>
      <c r="D770" s="1">
        <v>22.94</v>
      </c>
      <c r="E770" s="2">
        <v>6.15</v>
      </c>
      <c r="F770" s="2">
        <v>141.08</v>
      </c>
      <c r="G770" t="s">
        <v>1021</v>
      </c>
      <c r="H770">
        <f ca="1">IF(141.08&lt;&gt;141.08,0,0)</f>
        <v>0</v>
      </c>
      <c r="I770" t="s">
        <v>14</v>
      </c>
      <c r="J770" t="s">
        <v>14</v>
      </c>
    </row>
    <row r="771" spans="1:10">
      <c r="A771" t="s">
        <v>1035</v>
      </c>
      <c r="B771" t="s">
        <v>1036</v>
      </c>
      <c r="C771" t="s">
        <v>293</v>
      </c>
      <c r="D771" s="1">
        <v>15.17</v>
      </c>
      <c r="E771" s="2">
        <v>3.1</v>
      </c>
      <c r="F771" s="2">
        <v>47.03</v>
      </c>
      <c r="G771" t="s">
        <v>1037</v>
      </c>
      <c r="H771">
        <f ca="1">IF(47.03&lt;&gt;47.03,0,0)</f>
        <v>0</v>
      </c>
      <c r="I771" t="s">
        <v>14</v>
      </c>
      <c r="J771" t="s">
        <v>14</v>
      </c>
    </row>
    <row r="772" spans="1:10">
      <c r="A772" t="s">
        <v>1038</v>
      </c>
      <c r="B772" t="s">
        <v>1036</v>
      </c>
      <c r="C772" t="s">
        <v>253</v>
      </c>
      <c r="D772" s="1">
        <v>15.16</v>
      </c>
      <c r="E772" s="2">
        <v>4.15</v>
      </c>
      <c r="F772" s="2">
        <v>62.91</v>
      </c>
      <c r="G772" t="s">
        <v>1037</v>
      </c>
      <c r="H772">
        <f ca="1">IF(62.91&lt;&gt;62.91,0,0)</f>
        <v>0</v>
      </c>
      <c r="I772" t="s">
        <v>14</v>
      </c>
      <c r="J772" t="s">
        <v>14</v>
      </c>
    </row>
    <row r="773" spans="1:10">
      <c r="A773" t="s">
        <v>1039</v>
      </c>
      <c r="B773" t="s">
        <v>1036</v>
      </c>
      <c r="C773" t="s">
        <v>295</v>
      </c>
      <c r="D773" s="1">
        <v>15.17</v>
      </c>
      <c r="E773" s="2">
        <v>4.15</v>
      </c>
      <c r="F773" s="2">
        <v>62.96</v>
      </c>
      <c r="G773" t="s">
        <v>1037</v>
      </c>
      <c r="H773">
        <f ca="1">IF(62.96&lt;&gt;62.96,0,0)</f>
        <v>0</v>
      </c>
      <c r="I773" t="s">
        <v>14</v>
      </c>
      <c r="J773" t="s">
        <v>14</v>
      </c>
    </row>
    <row r="774" spans="1:10">
      <c r="A774" t="s">
        <v>1040</v>
      </c>
      <c r="B774" t="s">
        <v>1036</v>
      </c>
      <c r="C774" t="s">
        <v>293</v>
      </c>
      <c r="D774" s="1">
        <v>15.17</v>
      </c>
      <c r="E774" s="2">
        <v>3.1</v>
      </c>
      <c r="F774" s="2">
        <v>47.03</v>
      </c>
      <c r="G774" t="s">
        <v>1037</v>
      </c>
      <c r="H774">
        <f ca="1">IF(47.03&lt;&gt;47.03,0,0)</f>
        <v>0</v>
      </c>
      <c r="I774" t="s">
        <v>14</v>
      </c>
      <c r="J774" t="s">
        <v>14</v>
      </c>
    </row>
    <row r="775" spans="1:10">
      <c r="A775" t="s">
        <v>1041</v>
      </c>
      <c r="B775" t="s">
        <v>1036</v>
      </c>
      <c r="C775" t="s">
        <v>259</v>
      </c>
      <c r="D775" s="1">
        <v>15.13</v>
      </c>
      <c r="E775" s="2">
        <v>4.15</v>
      </c>
      <c r="F775" s="2">
        <v>62.79</v>
      </c>
      <c r="G775" t="s">
        <v>1037</v>
      </c>
      <c r="H775">
        <f ca="1">IF(62.79&lt;&gt;62.79,0,0)</f>
        <v>0</v>
      </c>
      <c r="I775" t="s">
        <v>14</v>
      </c>
      <c r="J775" t="s">
        <v>14</v>
      </c>
    </row>
    <row r="776" spans="1:10">
      <c r="A776" t="s">
        <v>1042</v>
      </c>
      <c r="B776" t="s">
        <v>1036</v>
      </c>
      <c r="C776" t="s">
        <v>253</v>
      </c>
      <c r="D776" s="1">
        <v>15.12</v>
      </c>
      <c r="E776" s="2">
        <v>4.15</v>
      </c>
      <c r="F776" s="2">
        <v>62.75</v>
      </c>
      <c r="G776" t="s">
        <v>1037</v>
      </c>
      <c r="H776">
        <f ca="1">IF(62.75&lt;&gt;62.75,0,0)</f>
        <v>0</v>
      </c>
      <c r="I776" t="s">
        <v>14</v>
      </c>
      <c r="J776" t="s">
        <v>14</v>
      </c>
    </row>
    <row r="777" spans="1:10">
      <c r="A777" t="s">
        <v>1043</v>
      </c>
      <c r="B777" t="s">
        <v>1036</v>
      </c>
      <c r="C777" t="s">
        <v>253</v>
      </c>
      <c r="D777" s="1">
        <v>15.12</v>
      </c>
      <c r="E777" s="2">
        <v>4.15</v>
      </c>
      <c r="F777" s="2">
        <v>62.75</v>
      </c>
      <c r="G777" t="s">
        <v>1037</v>
      </c>
      <c r="H777">
        <f ca="1">IF(62.75&lt;&gt;62.75,0,0)</f>
        <v>0</v>
      </c>
      <c r="I777" t="s">
        <v>14</v>
      </c>
      <c r="J777" t="s">
        <v>14</v>
      </c>
    </row>
    <row r="778" spans="1:10">
      <c r="A778" t="s">
        <v>1044</v>
      </c>
      <c r="B778" t="s">
        <v>1036</v>
      </c>
      <c r="C778" t="s">
        <v>259</v>
      </c>
      <c r="D778" s="1">
        <v>15.1</v>
      </c>
      <c r="E778" s="2">
        <v>4.15</v>
      </c>
      <c r="F778" s="2">
        <v>62.67</v>
      </c>
      <c r="G778" t="s">
        <v>1037</v>
      </c>
      <c r="H778">
        <f ca="1">IF(62.67&lt;&gt;62.67,0,0)</f>
        <v>0</v>
      </c>
      <c r="I778" t="s">
        <v>14</v>
      </c>
      <c r="J778" t="s">
        <v>14</v>
      </c>
    </row>
    <row r="779" spans="1:10">
      <c r="A779" t="s">
        <v>1045</v>
      </c>
      <c r="B779" t="s">
        <v>1036</v>
      </c>
      <c r="C779" t="s">
        <v>261</v>
      </c>
      <c r="D779" s="1">
        <v>15.13</v>
      </c>
      <c r="E779" s="2">
        <v>3.1</v>
      </c>
      <c r="F779" s="2">
        <v>46.9</v>
      </c>
      <c r="G779" t="s">
        <v>1037</v>
      </c>
      <c r="H779">
        <f ca="1">IF(46.9&lt;&gt;46.9,0,0)</f>
        <v>0</v>
      </c>
      <c r="I779" t="s">
        <v>14</v>
      </c>
      <c r="J779" t="s">
        <v>14</v>
      </c>
    </row>
    <row r="780" spans="1:10">
      <c r="A780" t="s">
        <v>1046</v>
      </c>
      <c r="B780" t="s">
        <v>1036</v>
      </c>
      <c r="C780" t="s">
        <v>418</v>
      </c>
      <c r="D780" s="1">
        <v>15.13</v>
      </c>
      <c r="E780" s="2">
        <v>4.9</v>
      </c>
      <c r="F780" s="2">
        <v>74.14</v>
      </c>
      <c r="G780" t="s">
        <v>1037</v>
      </c>
      <c r="H780">
        <f ca="1">IF(74.14&lt;&gt;74.14,0,0)</f>
        <v>0</v>
      </c>
      <c r="I780" t="s">
        <v>14</v>
      </c>
      <c r="J780" t="s">
        <v>14</v>
      </c>
    </row>
    <row r="781" spans="1:10">
      <c r="A781" t="s">
        <v>1047</v>
      </c>
      <c r="B781" t="s">
        <v>1036</v>
      </c>
      <c r="C781" t="s">
        <v>259</v>
      </c>
      <c r="D781" s="1">
        <v>15.17</v>
      </c>
      <c r="E781" s="2">
        <v>4.15</v>
      </c>
      <c r="F781" s="2">
        <v>62.96</v>
      </c>
      <c r="G781" t="s">
        <v>1037</v>
      </c>
      <c r="H781">
        <f ca="1">IF(62.96&lt;&gt;62.96,0,0)</f>
        <v>0</v>
      </c>
      <c r="I781" t="s">
        <v>14</v>
      </c>
      <c r="J781" t="s">
        <v>14</v>
      </c>
    </row>
    <row r="782" spans="1:10">
      <c r="A782" t="s">
        <v>1048</v>
      </c>
      <c r="B782" t="s">
        <v>1036</v>
      </c>
      <c r="C782" t="s">
        <v>259</v>
      </c>
      <c r="D782" s="1">
        <v>15.04</v>
      </c>
      <c r="E782" s="2">
        <v>4.15</v>
      </c>
      <c r="F782" s="2">
        <v>62.42</v>
      </c>
      <c r="G782" t="s">
        <v>1037</v>
      </c>
      <c r="H782">
        <f ca="1">IF(62.42&lt;&gt;62.42,0,0)</f>
        <v>0</v>
      </c>
      <c r="I782" t="s">
        <v>14</v>
      </c>
      <c r="J782" t="s">
        <v>14</v>
      </c>
    </row>
    <row r="783" spans="1:10">
      <c r="A783" t="s">
        <v>1049</v>
      </c>
      <c r="B783" t="s">
        <v>1036</v>
      </c>
      <c r="C783" t="s">
        <v>326</v>
      </c>
      <c r="D783" s="1">
        <v>15.12</v>
      </c>
      <c r="E783" s="2">
        <v>3</v>
      </c>
      <c r="F783" s="2">
        <v>45.36</v>
      </c>
      <c r="G783" t="s">
        <v>1037</v>
      </c>
      <c r="H783">
        <f ca="1">IF(45.36&lt;&gt;45.36,0,0)</f>
        <v>0</v>
      </c>
      <c r="I783" t="s">
        <v>14</v>
      </c>
      <c r="J783" t="s">
        <v>14</v>
      </c>
    </row>
    <row r="784" spans="1:10">
      <c r="A784" t="s">
        <v>1050</v>
      </c>
      <c r="B784" t="s">
        <v>1036</v>
      </c>
      <c r="C784" t="s">
        <v>253</v>
      </c>
      <c r="D784" s="1">
        <v>15.01</v>
      </c>
      <c r="E784" s="2">
        <v>4.15</v>
      </c>
      <c r="F784" s="2">
        <v>62.29</v>
      </c>
      <c r="G784" t="s">
        <v>1037</v>
      </c>
      <c r="H784">
        <f ca="1">IF(62.29&lt;&gt;62.29,0,0)</f>
        <v>0</v>
      </c>
      <c r="I784" t="s">
        <v>14</v>
      </c>
      <c r="J784" t="s">
        <v>14</v>
      </c>
    </row>
    <row r="785" spans="1:10">
      <c r="A785" t="s">
        <v>1051</v>
      </c>
      <c r="B785" t="s">
        <v>1036</v>
      </c>
      <c r="C785" t="s">
        <v>326</v>
      </c>
      <c r="D785" s="1">
        <v>15.03</v>
      </c>
      <c r="E785" s="2">
        <v>3</v>
      </c>
      <c r="F785" s="2">
        <v>45.09</v>
      </c>
      <c r="G785" t="s">
        <v>1037</v>
      </c>
      <c r="H785">
        <f ca="1">IF(45.09&lt;&gt;45.09,0,0)</f>
        <v>0</v>
      </c>
      <c r="I785" t="s">
        <v>14</v>
      </c>
      <c r="J785" t="s">
        <v>14</v>
      </c>
    </row>
    <row r="786" spans="1:10">
      <c r="A786" t="s">
        <v>1052</v>
      </c>
      <c r="B786" t="s">
        <v>1036</v>
      </c>
      <c r="C786" t="s">
        <v>249</v>
      </c>
      <c r="D786" s="1">
        <v>15.17</v>
      </c>
      <c r="E786" s="2">
        <v>4.3</v>
      </c>
      <c r="F786" s="2">
        <v>65.23</v>
      </c>
      <c r="G786" t="s">
        <v>1037</v>
      </c>
      <c r="H786">
        <f ca="1">IF(65.23&lt;&gt;65.23,0,0)</f>
        <v>0</v>
      </c>
      <c r="I786" t="s">
        <v>14</v>
      </c>
      <c r="J786" t="s">
        <v>14</v>
      </c>
    </row>
    <row r="787" spans="1:10">
      <c r="A787" t="s">
        <v>1053</v>
      </c>
      <c r="B787" t="s">
        <v>1036</v>
      </c>
      <c r="C787" t="s">
        <v>261</v>
      </c>
      <c r="D787" s="1">
        <v>15.15</v>
      </c>
      <c r="E787" s="2">
        <v>3.1</v>
      </c>
      <c r="F787" s="2">
        <v>46.97</v>
      </c>
      <c r="G787" t="s">
        <v>1037</v>
      </c>
      <c r="H787">
        <f ca="1">IF(46.97&lt;&gt;46.96,0.00999999999999801,0)</f>
        <v>0</v>
      </c>
      <c r="I787" t="s">
        <v>14</v>
      </c>
      <c r="J787" t="s">
        <v>14</v>
      </c>
    </row>
    <row r="788" spans="1:10">
      <c r="A788" t="s">
        <v>1054</v>
      </c>
      <c r="B788" t="s">
        <v>1036</v>
      </c>
      <c r="C788" t="s">
        <v>643</v>
      </c>
      <c r="D788" s="1">
        <v>15.13</v>
      </c>
      <c r="E788" s="2">
        <v>3.75</v>
      </c>
      <c r="F788" s="2">
        <v>56.74</v>
      </c>
      <c r="G788" t="s">
        <v>1037</v>
      </c>
      <c r="H788">
        <f ca="1">IF(56.74&lt;&gt;56.74,0,0)</f>
        <v>0</v>
      </c>
      <c r="I788" t="s">
        <v>14</v>
      </c>
      <c r="J788" t="s">
        <v>14</v>
      </c>
    </row>
    <row r="789" spans="1:10">
      <c r="A789" t="s">
        <v>1055</v>
      </c>
      <c r="B789" t="s">
        <v>1036</v>
      </c>
      <c r="C789" t="s">
        <v>326</v>
      </c>
      <c r="D789" s="1">
        <v>15.09</v>
      </c>
      <c r="E789" s="2">
        <v>3</v>
      </c>
      <c r="F789" s="2">
        <v>45.27</v>
      </c>
      <c r="G789" t="s">
        <v>1037</v>
      </c>
      <c r="H789">
        <f ca="1">IF(45.27&lt;&gt;45.27,0,0)</f>
        <v>0</v>
      </c>
      <c r="I789" t="s">
        <v>14</v>
      </c>
      <c r="J789" t="s">
        <v>14</v>
      </c>
    </row>
    <row r="790" spans="1:10">
      <c r="A790" t="s">
        <v>1056</v>
      </c>
      <c r="B790" t="s">
        <v>1036</v>
      </c>
      <c r="C790" t="s">
        <v>253</v>
      </c>
      <c r="D790" s="1">
        <v>15.13</v>
      </c>
      <c r="E790" s="2">
        <v>4.15</v>
      </c>
      <c r="F790" s="2">
        <v>62.79</v>
      </c>
      <c r="G790" t="s">
        <v>1037</v>
      </c>
      <c r="H790">
        <f ca="1">IF(62.79&lt;&gt;62.79,0,0)</f>
        <v>0</v>
      </c>
      <c r="I790" t="s">
        <v>14</v>
      </c>
      <c r="J790" t="s">
        <v>14</v>
      </c>
    </row>
    <row r="791" spans="1:10">
      <c r="A791" t="s">
        <v>1057</v>
      </c>
      <c r="B791" t="s">
        <v>1036</v>
      </c>
      <c r="C791" t="s">
        <v>249</v>
      </c>
      <c r="D791" s="1">
        <v>15.16</v>
      </c>
      <c r="E791" s="2">
        <v>4.3</v>
      </c>
      <c r="F791" s="2">
        <v>65.19</v>
      </c>
      <c r="G791" t="s">
        <v>1037</v>
      </c>
      <c r="H791">
        <f ca="1">IF(65.19&lt;&gt;65.19,0,0)</f>
        <v>0</v>
      </c>
      <c r="I791" t="s">
        <v>14</v>
      </c>
      <c r="J791" t="s">
        <v>14</v>
      </c>
    </row>
    <row r="792" spans="1:10">
      <c r="A792" t="s">
        <v>1058</v>
      </c>
      <c r="B792" t="s">
        <v>1036</v>
      </c>
      <c r="C792" t="s">
        <v>270</v>
      </c>
      <c r="D792" s="1">
        <v>15.14</v>
      </c>
      <c r="E792" s="2">
        <v>3.85</v>
      </c>
      <c r="F792" s="2">
        <v>58.29</v>
      </c>
      <c r="G792" t="s">
        <v>1037</v>
      </c>
      <c r="H792">
        <f ca="1">IF(58.29&lt;&gt;58.29,0,0)</f>
        <v>0</v>
      </c>
      <c r="I792" t="s">
        <v>14</v>
      </c>
      <c r="J792" t="s">
        <v>14</v>
      </c>
    </row>
    <row r="793" spans="1:10">
      <c r="A793" t="s">
        <v>1059</v>
      </c>
      <c r="B793" t="s">
        <v>1036</v>
      </c>
      <c r="C793" t="s">
        <v>261</v>
      </c>
      <c r="D793" s="1">
        <v>15.1</v>
      </c>
      <c r="E793" s="2">
        <v>3.1</v>
      </c>
      <c r="F793" s="2">
        <v>46.81</v>
      </c>
      <c r="G793" t="s">
        <v>1037</v>
      </c>
      <c r="H793">
        <f ca="1">IF(46.81&lt;&gt;46.81,0,0)</f>
        <v>0</v>
      </c>
      <c r="I793" t="s">
        <v>14</v>
      </c>
      <c r="J793" t="s">
        <v>14</v>
      </c>
    </row>
    <row r="794" spans="1:10">
      <c r="A794" t="s">
        <v>1060</v>
      </c>
      <c r="B794" t="s">
        <v>1036</v>
      </c>
      <c r="C794" t="s">
        <v>432</v>
      </c>
      <c r="D794" s="1">
        <v>15.14</v>
      </c>
      <c r="E794" s="2">
        <v>4.15</v>
      </c>
      <c r="F794" s="2">
        <v>62.83</v>
      </c>
      <c r="G794" t="s">
        <v>1037</v>
      </c>
      <c r="H794">
        <f ca="1">IF(62.83&lt;&gt;62.83,0,0)</f>
        <v>0</v>
      </c>
      <c r="I794" t="s">
        <v>14</v>
      </c>
      <c r="J794" t="s">
        <v>14</v>
      </c>
    </row>
    <row r="795" spans="1:10">
      <c r="A795" t="s">
        <v>1061</v>
      </c>
      <c r="B795" t="s">
        <v>1036</v>
      </c>
      <c r="C795" t="s">
        <v>606</v>
      </c>
      <c r="D795" s="1">
        <v>15.17</v>
      </c>
      <c r="E795" s="2">
        <v>3.1</v>
      </c>
      <c r="F795" s="2">
        <v>47.03</v>
      </c>
      <c r="G795" t="s">
        <v>1037</v>
      </c>
      <c r="H795">
        <f ca="1">IF(47.03&lt;&gt;47.03,0,0)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1036</v>
      </c>
      <c r="C796" t="s">
        <v>309</v>
      </c>
      <c r="D796" s="1">
        <v>15.08</v>
      </c>
      <c r="E796" s="2">
        <v>4.15</v>
      </c>
      <c r="F796" s="2">
        <v>62.58</v>
      </c>
      <c r="G796" t="s">
        <v>1037</v>
      </c>
      <c r="H796">
        <f ca="1">IF(62.58&lt;&gt;62.58,0,0)</f>
        <v>0</v>
      </c>
      <c r="I796" t="s">
        <v>14</v>
      </c>
      <c r="J796" t="s">
        <v>14</v>
      </c>
    </row>
    <row r="797" spans="1:10">
      <c r="A797" t="s">
        <v>1063</v>
      </c>
      <c r="B797" t="s">
        <v>1064</v>
      </c>
      <c r="C797" t="s">
        <v>1065</v>
      </c>
      <c r="D797" s="1">
        <v>23.44</v>
      </c>
      <c r="E797" s="2">
        <v>6.85</v>
      </c>
      <c r="F797" s="2">
        <v>160.56</v>
      </c>
      <c r="G797" t="s">
        <v>1066</v>
      </c>
      <c r="H797">
        <f ca="1">IF(160.56&lt;&gt;160.56,0,0)</f>
        <v>0</v>
      </c>
      <c r="I797" t="s">
        <v>501</v>
      </c>
      <c r="J797" t="s">
        <v>501</v>
      </c>
    </row>
    <row r="798" spans="1:10">
      <c r="A798" t="s">
        <v>1067</v>
      </c>
      <c r="B798" t="s">
        <v>1064</v>
      </c>
      <c r="C798" t="s">
        <v>1068</v>
      </c>
      <c r="D798" s="1">
        <v>23.44</v>
      </c>
      <c r="E798" s="2">
        <v>3.25</v>
      </c>
      <c r="F798" s="2">
        <v>76.18</v>
      </c>
      <c r="G798" t="s">
        <v>1066</v>
      </c>
      <c r="H798">
        <f ca="1">IF(76.18&lt;&gt;76.18,0,0)</f>
        <v>0</v>
      </c>
      <c r="I798" t="s">
        <v>501</v>
      </c>
      <c r="J798" t="s">
        <v>501</v>
      </c>
    </row>
    <row r="799" spans="1:10">
      <c r="A799" t="s">
        <v>1069</v>
      </c>
      <c r="B799" t="s">
        <v>1064</v>
      </c>
      <c r="C799" t="s">
        <v>1070</v>
      </c>
      <c r="D799" s="1">
        <v>23.41</v>
      </c>
      <c r="E799" s="2">
        <v>8</v>
      </c>
      <c r="F799" s="2">
        <v>187.28</v>
      </c>
      <c r="G799" t="s">
        <v>1066</v>
      </c>
      <c r="H799">
        <f ca="1">IF(187.28&lt;&gt;187.28,0,0)</f>
        <v>0</v>
      </c>
      <c r="I799" t="s">
        <v>501</v>
      </c>
      <c r="J799" t="s">
        <v>501</v>
      </c>
    </row>
    <row r="800" spans="1:10">
      <c r="A800" t="s">
        <v>1071</v>
      </c>
      <c r="B800" t="s">
        <v>1064</v>
      </c>
      <c r="C800" t="s">
        <v>567</v>
      </c>
      <c r="D800" s="1">
        <v>23.49</v>
      </c>
      <c r="E800" s="2">
        <v>4.15</v>
      </c>
      <c r="F800" s="2">
        <v>97.48</v>
      </c>
      <c r="G800" t="s">
        <v>1066</v>
      </c>
      <c r="H800">
        <f ca="1">IF(97.48&lt;&gt;97.48,0,0)</f>
        <v>0</v>
      </c>
      <c r="I800" t="s">
        <v>501</v>
      </c>
      <c r="J800" t="s">
        <v>501</v>
      </c>
    </row>
    <row r="801" spans="1:10">
      <c r="A801" t="s">
        <v>1072</v>
      </c>
      <c r="B801" t="s">
        <v>1064</v>
      </c>
      <c r="C801" t="s">
        <v>1073</v>
      </c>
      <c r="D801" s="1">
        <v>23.39</v>
      </c>
      <c r="E801" s="2">
        <v>8</v>
      </c>
      <c r="F801" s="2">
        <v>187.12</v>
      </c>
      <c r="G801" t="s">
        <v>1066</v>
      </c>
      <c r="H801">
        <f ca="1">IF(187.12&lt;&gt;187.12,0,0)</f>
        <v>0</v>
      </c>
      <c r="I801" t="s">
        <v>501</v>
      </c>
      <c r="J801" t="s">
        <v>501</v>
      </c>
    </row>
    <row r="802" spans="1:10">
      <c r="A802" t="s">
        <v>1074</v>
      </c>
      <c r="B802" t="s">
        <v>1064</v>
      </c>
      <c r="C802" t="s">
        <v>1075</v>
      </c>
      <c r="D802" s="1">
        <v>23.41</v>
      </c>
      <c r="E802" s="2">
        <v>5.95</v>
      </c>
      <c r="F802" s="2">
        <v>139.29</v>
      </c>
      <c r="G802" t="s">
        <v>1066</v>
      </c>
      <c r="H802">
        <f ca="1">IF(139.29&lt;&gt;139.29,0,0)</f>
        <v>0</v>
      </c>
      <c r="I802" t="s">
        <v>501</v>
      </c>
      <c r="J802" t="s">
        <v>501</v>
      </c>
    </row>
    <row r="803" spans="1:10">
      <c r="A803" t="s">
        <v>1076</v>
      </c>
      <c r="B803" t="s">
        <v>1064</v>
      </c>
      <c r="C803" t="s">
        <v>1077</v>
      </c>
      <c r="D803" s="1">
        <v>23.39</v>
      </c>
      <c r="E803" s="2">
        <v>8</v>
      </c>
      <c r="F803" s="2">
        <v>187.12</v>
      </c>
      <c r="G803" t="s">
        <v>1066</v>
      </c>
      <c r="H803">
        <f ca="1">IF(187.12&lt;&gt;187.12,0,0)</f>
        <v>0</v>
      </c>
      <c r="I803" t="s">
        <v>501</v>
      </c>
      <c r="J803" t="s">
        <v>501</v>
      </c>
    </row>
    <row r="804" spans="1:10">
      <c r="A804" t="s">
        <v>1078</v>
      </c>
      <c r="B804" t="s">
        <v>1064</v>
      </c>
      <c r="C804" t="s">
        <v>742</v>
      </c>
      <c r="D804" s="1">
        <v>23.5</v>
      </c>
      <c r="E804" s="2">
        <v>5.7</v>
      </c>
      <c r="F804" s="2">
        <v>133.95</v>
      </c>
      <c r="G804" t="s">
        <v>1066</v>
      </c>
      <c r="H804">
        <f ca="1">IF(133.95&lt;&gt;133.95,0,0)</f>
        <v>0</v>
      </c>
      <c r="I804" t="s">
        <v>501</v>
      </c>
      <c r="J804" t="s">
        <v>501</v>
      </c>
    </row>
    <row r="805" spans="1:10">
      <c r="A805" t="s">
        <v>1079</v>
      </c>
      <c r="B805" t="s">
        <v>1064</v>
      </c>
      <c r="C805" t="s">
        <v>1080</v>
      </c>
      <c r="D805" s="1">
        <v>23.49</v>
      </c>
      <c r="E805" s="2">
        <v>3.45</v>
      </c>
      <c r="F805" s="2">
        <v>81.04</v>
      </c>
      <c r="G805" t="s">
        <v>1066</v>
      </c>
      <c r="H805">
        <f ca="1">IF(81.04&lt;&gt;81.04,0,0)</f>
        <v>0</v>
      </c>
      <c r="I805" t="s">
        <v>501</v>
      </c>
      <c r="J805" t="s">
        <v>501</v>
      </c>
    </row>
    <row r="806" spans="1:10">
      <c r="A806" t="s">
        <v>1081</v>
      </c>
      <c r="B806" t="s">
        <v>1064</v>
      </c>
      <c r="C806" t="s">
        <v>1082</v>
      </c>
      <c r="D806" s="1">
        <v>23.42</v>
      </c>
      <c r="E806" s="2">
        <v>4.15</v>
      </c>
      <c r="F806" s="2">
        <v>97.19</v>
      </c>
      <c r="G806" t="s">
        <v>1066</v>
      </c>
      <c r="H806">
        <f ca="1">IF(97.19&lt;&gt;97.19,0,0)</f>
        <v>0</v>
      </c>
      <c r="I806" t="s">
        <v>501</v>
      </c>
      <c r="J806" t="s">
        <v>501</v>
      </c>
    </row>
    <row r="807" spans="1:10">
      <c r="A807" t="s">
        <v>1083</v>
      </c>
      <c r="B807" t="s">
        <v>1064</v>
      </c>
      <c r="C807" t="s">
        <v>1077</v>
      </c>
      <c r="D807" s="1">
        <v>23.4</v>
      </c>
      <c r="E807" s="2">
        <v>8</v>
      </c>
      <c r="F807" s="2">
        <v>187.2</v>
      </c>
      <c r="G807" t="s">
        <v>1066</v>
      </c>
      <c r="H807">
        <f ca="1">IF(187.2&lt;&gt;187.2,0,0)</f>
        <v>0</v>
      </c>
      <c r="I807" t="s">
        <v>501</v>
      </c>
      <c r="J807" t="s">
        <v>501</v>
      </c>
    </row>
    <row r="808" spans="1:10">
      <c r="A808" t="s">
        <v>1084</v>
      </c>
      <c r="B808" t="s">
        <v>1064</v>
      </c>
      <c r="C808" t="s">
        <v>767</v>
      </c>
      <c r="D808" s="1">
        <v>23.39</v>
      </c>
      <c r="E808" s="2">
        <v>4.7</v>
      </c>
      <c r="F808" s="2">
        <v>109.93</v>
      </c>
      <c r="G808" t="s">
        <v>1066</v>
      </c>
      <c r="H808">
        <f ca="1">IF(109.93&lt;&gt;109.93,0,0)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1064</v>
      </c>
      <c r="C809" t="s">
        <v>1086</v>
      </c>
      <c r="D809" s="1">
        <v>23.39</v>
      </c>
      <c r="E809" s="2">
        <v>3.95</v>
      </c>
      <c r="F809" s="2">
        <v>92.39</v>
      </c>
      <c r="G809" t="s">
        <v>1066</v>
      </c>
      <c r="H809">
        <f ca="1">IF(92.39&lt;&gt;92.39,0,0)</f>
        <v>0</v>
      </c>
      <c r="I809" t="s">
        <v>14</v>
      </c>
      <c r="J809" t="s">
        <v>14</v>
      </c>
    </row>
    <row r="810" spans="1:10">
      <c r="A810" t="s">
        <v>1087</v>
      </c>
      <c r="B810" t="s">
        <v>1064</v>
      </c>
      <c r="C810" t="s">
        <v>748</v>
      </c>
      <c r="D810" s="1">
        <v>23.27</v>
      </c>
      <c r="E810" s="2">
        <v>5.2</v>
      </c>
      <c r="F810" s="2">
        <v>121</v>
      </c>
      <c r="G810" t="s">
        <v>1066</v>
      </c>
      <c r="H810">
        <f ca="1">IF(121&lt;&gt;121,0,0)</f>
        <v>0</v>
      </c>
      <c r="I810" t="s">
        <v>14</v>
      </c>
      <c r="J810" t="s">
        <v>14</v>
      </c>
    </row>
    <row r="811" spans="1:10">
      <c r="A811" t="s">
        <v>1088</v>
      </c>
      <c r="B811" t="s">
        <v>1089</v>
      </c>
      <c r="C811" t="s">
        <v>330</v>
      </c>
      <c r="D811" s="1">
        <v>16.01</v>
      </c>
      <c r="E811" s="2">
        <v>5.7</v>
      </c>
      <c r="F811" s="2">
        <v>91.26</v>
      </c>
      <c r="G811" t="s">
        <v>1090</v>
      </c>
      <c r="H811">
        <f ca="1">IF(91.26&lt;&gt;91.26,0,0)</f>
        <v>0</v>
      </c>
      <c r="I811" t="s">
        <v>14</v>
      </c>
      <c r="J811" t="s">
        <v>14</v>
      </c>
    </row>
    <row r="812" spans="1:10">
      <c r="A812" t="s">
        <v>1091</v>
      </c>
      <c r="B812" t="s">
        <v>1089</v>
      </c>
      <c r="C812" t="s">
        <v>894</v>
      </c>
      <c r="D812" s="1">
        <v>16.07</v>
      </c>
      <c r="E812" s="2">
        <v>6.15</v>
      </c>
      <c r="F812" s="2">
        <v>98.83</v>
      </c>
      <c r="G812" t="s">
        <v>1090</v>
      </c>
      <c r="H812">
        <f ca="1">IF(98.83&lt;&gt;98.83,0,0)</f>
        <v>0</v>
      </c>
      <c r="I812" t="s">
        <v>14</v>
      </c>
      <c r="J812" t="s">
        <v>14</v>
      </c>
    </row>
    <row r="813" spans="1:10">
      <c r="A813" t="s">
        <v>1092</v>
      </c>
      <c r="B813" t="s">
        <v>1089</v>
      </c>
      <c r="C813" t="s">
        <v>63</v>
      </c>
      <c r="D813" s="1">
        <v>16.72</v>
      </c>
      <c r="E813" s="2">
        <v>5.95</v>
      </c>
      <c r="F813" s="2">
        <v>99.48</v>
      </c>
      <c r="G813" t="s">
        <v>1090</v>
      </c>
      <c r="H813">
        <f ca="1">IF(99.48&lt;&gt;99.48,0,0)</f>
        <v>0</v>
      </c>
      <c r="I813" t="s">
        <v>14</v>
      </c>
      <c r="J813" t="s">
        <v>14</v>
      </c>
    </row>
    <row r="814" spans="1:10">
      <c r="A814" t="s">
        <v>1093</v>
      </c>
      <c r="B814" t="s">
        <v>1089</v>
      </c>
      <c r="C814" t="s">
        <v>57</v>
      </c>
      <c r="D814" s="1">
        <v>16.64</v>
      </c>
      <c r="E814" s="2">
        <v>4.9</v>
      </c>
      <c r="F814" s="2">
        <v>81.54</v>
      </c>
      <c r="G814" t="s">
        <v>1090</v>
      </c>
      <c r="H814">
        <f ca="1">IF(81.54&lt;&gt;81.54,0,0)</f>
        <v>0</v>
      </c>
      <c r="I814" t="s">
        <v>14</v>
      </c>
      <c r="J814" t="s">
        <v>14</v>
      </c>
    </row>
    <row r="815" spans="1:10">
      <c r="A815" t="s">
        <v>1094</v>
      </c>
      <c r="B815" t="s">
        <v>1089</v>
      </c>
      <c r="C815" t="s">
        <v>63</v>
      </c>
      <c r="D815" s="1">
        <v>16.66</v>
      </c>
      <c r="E815" s="2">
        <v>5.95</v>
      </c>
      <c r="F815" s="2">
        <v>99.13</v>
      </c>
      <c r="G815" t="s">
        <v>1090</v>
      </c>
      <c r="H815">
        <f ca="1">IF(99.13&lt;&gt;99.13,0,0)</f>
        <v>0</v>
      </c>
      <c r="I815" t="s">
        <v>14</v>
      </c>
      <c r="J815" t="s">
        <v>14</v>
      </c>
    </row>
    <row r="816" spans="1:10">
      <c r="A816" t="s">
        <v>1095</v>
      </c>
      <c r="B816" t="s">
        <v>1089</v>
      </c>
      <c r="C816" t="s">
        <v>57</v>
      </c>
      <c r="D816" s="1">
        <v>16.72</v>
      </c>
      <c r="E816" s="2">
        <v>4.9</v>
      </c>
      <c r="F816" s="2">
        <v>81.93</v>
      </c>
      <c r="G816" t="s">
        <v>1090</v>
      </c>
      <c r="H816">
        <f ca="1">IF(81.93&lt;&gt;81.93,0,0)</f>
        <v>0</v>
      </c>
      <c r="I816" t="s">
        <v>14</v>
      </c>
      <c r="J816" t="s">
        <v>14</v>
      </c>
    </row>
    <row r="817" spans="1:10">
      <c r="A817" t="s">
        <v>1096</v>
      </c>
      <c r="B817" t="s">
        <v>1089</v>
      </c>
      <c r="C817" t="s">
        <v>63</v>
      </c>
      <c r="D817" s="1">
        <v>1</v>
      </c>
      <c r="E817" s="2">
        <v>50</v>
      </c>
      <c r="F817" s="2">
        <v>50</v>
      </c>
      <c r="G817" t="s">
        <v>1090</v>
      </c>
      <c r="H817">
        <f ca="1">IF(50&lt;&gt;50,0,0)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1089</v>
      </c>
      <c r="C818" t="s">
        <v>52</v>
      </c>
      <c r="D818" s="1">
        <v>16.63</v>
      </c>
      <c r="E818" s="2">
        <v>6.45</v>
      </c>
      <c r="F818" s="2">
        <v>107.26</v>
      </c>
      <c r="G818" t="s">
        <v>1090</v>
      </c>
      <c r="H818">
        <f ca="1">IF(107.26&lt;&gt;107.26,0,0)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1089</v>
      </c>
      <c r="C819" t="s">
        <v>57</v>
      </c>
      <c r="D819" s="1">
        <v>16.63</v>
      </c>
      <c r="E819" s="2">
        <v>4.9</v>
      </c>
      <c r="F819" s="2">
        <v>81.49</v>
      </c>
      <c r="G819" t="s">
        <v>1090</v>
      </c>
      <c r="H819">
        <f ca="1">IF(81.49&lt;&gt;81.49,0,0)</f>
        <v>0</v>
      </c>
      <c r="I819" t="s">
        <v>14</v>
      </c>
      <c r="J819" t="s">
        <v>14</v>
      </c>
    </row>
    <row r="820" spans="1:10">
      <c r="A820" t="s">
        <v>1099</v>
      </c>
      <c r="B820" t="s">
        <v>1089</v>
      </c>
      <c r="C820" t="s">
        <v>52</v>
      </c>
      <c r="D820" s="1">
        <v>16.4</v>
      </c>
      <c r="E820" s="2">
        <v>6.45</v>
      </c>
      <c r="F820" s="2">
        <v>105.78</v>
      </c>
      <c r="G820" t="s">
        <v>1090</v>
      </c>
      <c r="H820">
        <f ca="1">IF(105.78&lt;&gt;105.78,0,0)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1089</v>
      </c>
      <c r="C821" t="s">
        <v>63</v>
      </c>
      <c r="D821" s="1">
        <v>16.52</v>
      </c>
      <c r="E821" s="2">
        <v>5.95</v>
      </c>
      <c r="F821" s="2">
        <v>98.29</v>
      </c>
      <c r="G821" t="s">
        <v>1090</v>
      </c>
      <c r="H821">
        <f ca="1">IF(98.29&lt;&gt;98.29,0,0)</f>
        <v>0</v>
      </c>
      <c r="I821" t="s">
        <v>14</v>
      </c>
      <c r="J821" t="s">
        <v>14</v>
      </c>
    </row>
    <row r="822" spans="1:10">
      <c r="A822" t="s">
        <v>1101</v>
      </c>
      <c r="B822" t="s">
        <v>1089</v>
      </c>
      <c r="C822" t="s">
        <v>63</v>
      </c>
      <c r="D822" s="1">
        <v>1</v>
      </c>
      <c r="E822" s="2">
        <v>75</v>
      </c>
      <c r="F822" s="2">
        <v>75</v>
      </c>
      <c r="G822" t="s">
        <v>1090</v>
      </c>
      <c r="H822">
        <f ca="1">IF(75&lt;&gt;75,0,0)</f>
        <v>0</v>
      </c>
      <c r="I822" t="s">
        <v>14</v>
      </c>
      <c r="J822" t="s">
        <v>14</v>
      </c>
    </row>
    <row r="823" spans="1:10">
      <c r="A823" t="s">
        <v>1102</v>
      </c>
      <c r="B823" t="s">
        <v>1089</v>
      </c>
      <c r="C823" t="s">
        <v>163</v>
      </c>
      <c r="D823" s="1">
        <v>16.53</v>
      </c>
      <c r="E823" s="2">
        <v>8</v>
      </c>
      <c r="F823" s="2">
        <v>132.24</v>
      </c>
      <c r="G823" t="s">
        <v>1090</v>
      </c>
      <c r="H823">
        <f ca="1">IF(132.24&lt;&gt;132.24,0,0)</f>
        <v>0</v>
      </c>
      <c r="I823" t="s">
        <v>14</v>
      </c>
      <c r="J823" t="s">
        <v>14</v>
      </c>
    </row>
    <row r="824" spans="1:10">
      <c r="A824" t="s">
        <v>1103</v>
      </c>
      <c r="B824" t="s">
        <v>1089</v>
      </c>
      <c r="C824" t="s">
        <v>146</v>
      </c>
      <c r="D824" s="1">
        <v>16.54</v>
      </c>
      <c r="E824" s="2">
        <v>5.2</v>
      </c>
      <c r="F824" s="2">
        <v>86.01</v>
      </c>
      <c r="G824" t="s">
        <v>1090</v>
      </c>
      <c r="H824">
        <f ca="1">IF(86.01&lt;&gt;86.01,0,0)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1105</v>
      </c>
      <c r="C825" t="s">
        <v>67</v>
      </c>
      <c r="D825" s="1">
        <v>16.27</v>
      </c>
      <c r="E825" s="2">
        <v>5.95</v>
      </c>
      <c r="F825" s="2">
        <v>96.81</v>
      </c>
      <c r="G825" t="s">
        <v>1106</v>
      </c>
      <c r="H825">
        <f ca="1">IF(96.81&lt;&gt;96.81,0,0)</f>
        <v>0</v>
      </c>
      <c r="I825" t="s">
        <v>14</v>
      </c>
      <c r="J825" t="s">
        <v>14</v>
      </c>
    </row>
    <row r="826" spans="1:10">
      <c r="A826" t="s">
        <v>1107</v>
      </c>
      <c r="B826" t="s">
        <v>1105</v>
      </c>
      <c r="C826" t="s">
        <v>163</v>
      </c>
      <c r="D826" s="1">
        <v>16.3</v>
      </c>
      <c r="E826" s="2">
        <v>8</v>
      </c>
      <c r="F826" s="2">
        <v>130.4</v>
      </c>
      <c r="G826" t="s">
        <v>1106</v>
      </c>
      <c r="H826">
        <f ca="1">IF(130.4&lt;&gt;130.4,0,0)</f>
        <v>0</v>
      </c>
      <c r="I826" t="s">
        <v>14</v>
      </c>
      <c r="J826" t="s">
        <v>14</v>
      </c>
    </row>
    <row r="827" spans="1:10">
      <c r="A827" t="s">
        <v>1108</v>
      </c>
      <c r="B827" t="s">
        <v>1105</v>
      </c>
      <c r="C827" t="s">
        <v>57</v>
      </c>
      <c r="D827" s="1">
        <v>16.31</v>
      </c>
      <c r="E827" s="2">
        <v>4.9</v>
      </c>
      <c r="F827" s="2">
        <v>79.92</v>
      </c>
      <c r="G827" t="s">
        <v>1106</v>
      </c>
      <c r="H827">
        <f ca="1">IF(79.92&lt;&gt;79.92,0,0)</f>
        <v>0</v>
      </c>
      <c r="I827" t="s">
        <v>14</v>
      </c>
      <c r="J827" t="s">
        <v>14</v>
      </c>
    </row>
    <row r="828" spans="1:10">
      <c r="A828" t="s">
        <v>1109</v>
      </c>
      <c r="B828" t="s">
        <v>1105</v>
      </c>
      <c r="C828" t="s">
        <v>57</v>
      </c>
      <c r="D828" s="1">
        <v>16.44</v>
      </c>
      <c r="E828" s="2">
        <v>4.9</v>
      </c>
      <c r="F828" s="2">
        <v>80.56</v>
      </c>
      <c r="G828" t="s">
        <v>1106</v>
      </c>
      <c r="H828">
        <f ca="1">IF(80.56&lt;&gt;80.56,0,0)</f>
        <v>0</v>
      </c>
      <c r="I828" t="s">
        <v>14</v>
      </c>
      <c r="J828" t="s">
        <v>14</v>
      </c>
    </row>
    <row r="829" spans="1:10">
      <c r="A829" t="s">
        <v>1110</v>
      </c>
      <c r="B829" t="s">
        <v>1105</v>
      </c>
      <c r="C829" t="s">
        <v>1111</v>
      </c>
      <c r="D829" s="1">
        <v>16.26</v>
      </c>
      <c r="E829" s="2">
        <v>5.2</v>
      </c>
      <c r="F829" s="2">
        <v>84.55</v>
      </c>
      <c r="G829" t="s">
        <v>1106</v>
      </c>
      <c r="H829">
        <f ca="1">IF(84.55&lt;&gt;84.55,0,0)</f>
        <v>0</v>
      </c>
      <c r="I829" t="s">
        <v>14</v>
      </c>
      <c r="J829" t="s">
        <v>14</v>
      </c>
    </row>
    <row r="830" spans="1:10">
      <c r="A830" t="s">
        <v>1112</v>
      </c>
      <c r="B830" t="s">
        <v>1105</v>
      </c>
      <c r="C830" t="s">
        <v>57</v>
      </c>
      <c r="D830" s="1">
        <v>16.34</v>
      </c>
      <c r="E830" s="2">
        <v>4.9</v>
      </c>
      <c r="F830" s="2">
        <v>80.07</v>
      </c>
      <c r="G830" t="s">
        <v>1106</v>
      </c>
      <c r="H830">
        <f ca="1">IF(80.07&lt;&gt;80.07,0,0)</f>
        <v>0</v>
      </c>
      <c r="I830" t="s">
        <v>14</v>
      </c>
      <c r="J830" t="s">
        <v>14</v>
      </c>
    </row>
    <row r="831" spans="1:10">
      <c r="A831" t="s">
        <v>1113</v>
      </c>
      <c r="B831" t="s">
        <v>1105</v>
      </c>
      <c r="C831" t="s">
        <v>1111</v>
      </c>
      <c r="D831" s="1">
        <v>16.49</v>
      </c>
      <c r="E831" s="2">
        <v>5.2</v>
      </c>
      <c r="F831" s="2">
        <v>85.75</v>
      </c>
      <c r="G831" t="s">
        <v>1106</v>
      </c>
      <c r="H831">
        <f ca="1">IF(85.75&lt;&gt;85.75,0,0)</f>
        <v>0</v>
      </c>
      <c r="I831" t="s">
        <v>14</v>
      </c>
      <c r="J831" t="s">
        <v>14</v>
      </c>
    </row>
    <row r="832" spans="1:10">
      <c r="A832" t="s">
        <v>1114</v>
      </c>
      <c r="B832" t="s">
        <v>1115</v>
      </c>
      <c r="C832" t="s">
        <v>807</v>
      </c>
      <c r="D832" s="1">
        <v>19.62</v>
      </c>
      <c r="E832" s="2">
        <v>6.15</v>
      </c>
      <c r="F832" s="2">
        <v>120.66</v>
      </c>
      <c r="G832" t="s">
        <v>1116</v>
      </c>
      <c r="H832">
        <f ca="1">IF(120.66&lt;&gt;120.66,0,0)</f>
        <v>0</v>
      </c>
      <c r="I832" t="s">
        <v>14</v>
      </c>
      <c r="J832" t="s">
        <v>14</v>
      </c>
    </row>
    <row r="833" spans="1:10">
      <c r="A833" t="s">
        <v>1117</v>
      </c>
      <c r="B833" t="s">
        <v>1115</v>
      </c>
      <c r="C833" t="s">
        <v>345</v>
      </c>
      <c r="D833" s="1">
        <v>19.54</v>
      </c>
      <c r="E833" s="2">
        <v>5.45</v>
      </c>
      <c r="F833" s="2">
        <v>106.49</v>
      </c>
      <c r="G833" t="s">
        <v>1116</v>
      </c>
      <c r="H833">
        <f ca="1">IF(106.49&lt;&gt;106.49,0,0)</f>
        <v>0</v>
      </c>
      <c r="I833" t="s">
        <v>14</v>
      </c>
      <c r="J833" t="s">
        <v>14</v>
      </c>
    </row>
    <row r="834" spans="1:10">
      <c r="A834" t="s">
        <v>1118</v>
      </c>
      <c r="B834" t="s">
        <v>1115</v>
      </c>
      <c r="C834" t="s">
        <v>807</v>
      </c>
      <c r="D834" s="1">
        <v>19.48</v>
      </c>
      <c r="E834" s="2">
        <v>6.15</v>
      </c>
      <c r="F834" s="2">
        <v>119.8</v>
      </c>
      <c r="G834" t="s">
        <v>1116</v>
      </c>
      <c r="H834">
        <f ca="1">IF(119.8&lt;&gt;119.8,0,0)</f>
        <v>0</v>
      </c>
      <c r="I834" t="s">
        <v>14</v>
      </c>
      <c r="J834" t="s">
        <v>14</v>
      </c>
    </row>
    <row r="835" spans="1:10">
      <c r="A835" t="s">
        <v>1119</v>
      </c>
      <c r="B835" t="s">
        <v>1115</v>
      </c>
      <c r="C835" t="s">
        <v>18</v>
      </c>
      <c r="D835" s="1">
        <v>19.59</v>
      </c>
      <c r="E835" s="2">
        <v>5.45</v>
      </c>
      <c r="F835" s="2">
        <v>106.77</v>
      </c>
      <c r="G835" t="s">
        <v>1116</v>
      </c>
      <c r="H835">
        <f ca="1">IF(106.77&lt;&gt;106.77,0,0)</f>
        <v>0</v>
      </c>
      <c r="I835" t="s">
        <v>14</v>
      </c>
      <c r="J835" t="s">
        <v>14</v>
      </c>
    </row>
    <row r="836" spans="1:10">
      <c r="A836" t="s">
        <v>1120</v>
      </c>
      <c r="B836" t="s">
        <v>1115</v>
      </c>
      <c r="C836" t="s">
        <v>1121</v>
      </c>
      <c r="D836" s="1">
        <v>19.43</v>
      </c>
      <c r="E836" s="2">
        <v>3.45</v>
      </c>
      <c r="F836" s="2">
        <v>67.03</v>
      </c>
      <c r="G836" t="s">
        <v>1116</v>
      </c>
      <c r="H836">
        <f ca="1">IF(67.03&lt;&gt;67.03,0,0)</f>
        <v>0</v>
      </c>
      <c r="I836" t="s">
        <v>14</v>
      </c>
      <c r="J836" t="s">
        <v>14</v>
      </c>
    </row>
    <row r="837" spans="1:10">
      <c r="A837" t="s">
        <v>1122</v>
      </c>
      <c r="B837" t="s">
        <v>1115</v>
      </c>
      <c r="C837" t="s">
        <v>378</v>
      </c>
      <c r="D837" s="1">
        <v>1</v>
      </c>
      <c r="E837" s="2">
        <v>100</v>
      </c>
      <c r="F837" s="2">
        <v>100</v>
      </c>
      <c r="G837" t="s">
        <v>1116</v>
      </c>
      <c r="H837">
        <f ca="1">IF(100&lt;&gt;100,0,0)</f>
        <v>0</v>
      </c>
      <c r="I837" t="s">
        <v>14</v>
      </c>
      <c r="J837" t="s">
        <v>14</v>
      </c>
    </row>
    <row r="838" spans="1:10">
      <c r="A838" t="s">
        <v>1123</v>
      </c>
      <c r="B838" t="s">
        <v>1115</v>
      </c>
      <c r="C838" t="s">
        <v>330</v>
      </c>
      <c r="D838" s="1">
        <v>19.59</v>
      </c>
      <c r="E838" s="2">
        <v>5.7</v>
      </c>
      <c r="F838" s="2">
        <v>111.66</v>
      </c>
      <c r="G838" t="s">
        <v>1116</v>
      </c>
      <c r="H838">
        <f ca="1">IF(111.66&lt;&gt;111.66,0,0)</f>
        <v>0</v>
      </c>
      <c r="I838" t="s">
        <v>14</v>
      </c>
      <c r="J838" t="s">
        <v>14</v>
      </c>
    </row>
    <row r="839" spans="1:10">
      <c r="A839" t="s">
        <v>1124</v>
      </c>
      <c r="B839" t="s">
        <v>1115</v>
      </c>
      <c r="C839" t="s">
        <v>330</v>
      </c>
      <c r="D839" s="1">
        <v>19.64</v>
      </c>
      <c r="E839" s="2">
        <v>5.7</v>
      </c>
      <c r="F839" s="2">
        <v>111.95</v>
      </c>
      <c r="G839" t="s">
        <v>1116</v>
      </c>
      <c r="H839">
        <f ca="1">IF(111.95&lt;&gt;111.95,0,0)</f>
        <v>0</v>
      </c>
      <c r="I839" t="s">
        <v>14</v>
      </c>
      <c r="J839" t="s">
        <v>14</v>
      </c>
    </row>
    <row r="840" spans="1:10">
      <c r="A840" t="s">
        <v>1125</v>
      </c>
      <c r="B840" t="s">
        <v>1115</v>
      </c>
      <c r="C840" t="s">
        <v>330</v>
      </c>
      <c r="D840" s="1">
        <v>19.63</v>
      </c>
      <c r="E840" s="2">
        <v>5.7</v>
      </c>
      <c r="F840" s="2">
        <v>111.89</v>
      </c>
      <c r="G840" t="s">
        <v>1116</v>
      </c>
      <c r="H840">
        <f ca="1">IF(111.89&lt;&gt;111.89,0,0)</f>
        <v>0</v>
      </c>
      <c r="I840" t="s">
        <v>14</v>
      </c>
      <c r="J840" t="s">
        <v>14</v>
      </c>
    </row>
    <row r="841" spans="1:10">
      <c r="A841" t="s">
        <v>1126</v>
      </c>
      <c r="B841" t="s">
        <v>1115</v>
      </c>
      <c r="C841" t="s">
        <v>330</v>
      </c>
      <c r="D841" s="1">
        <v>19.62</v>
      </c>
      <c r="E841" s="2">
        <v>5.7</v>
      </c>
      <c r="F841" s="2">
        <v>111.83</v>
      </c>
      <c r="G841" t="s">
        <v>1116</v>
      </c>
      <c r="H841">
        <f ca="1">IF(111.83&lt;&gt;111.83,0,0)</f>
        <v>0</v>
      </c>
      <c r="I841" t="s">
        <v>14</v>
      </c>
      <c r="J841" t="s">
        <v>14</v>
      </c>
    </row>
    <row r="842" spans="1:10">
      <c r="A842" t="s">
        <v>1127</v>
      </c>
      <c r="B842" t="s">
        <v>1115</v>
      </c>
      <c r="C842" t="s">
        <v>817</v>
      </c>
      <c r="D842" s="1">
        <v>19.31</v>
      </c>
      <c r="E842" s="2">
        <v>5.45</v>
      </c>
      <c r="F842" s="2">
        <v>105.24</v>
      </c>
      <c r="G842" t="s">
        <v>1116</v>
      </c>
      <c r="H842">
        <f ca="1">IF(105.24&lt;&gt;105.24,0,0)</f>
        <v>0</v>
      </c>
      <c r="I842" t="s">
        <v>14</v>
      </c>
      <c r="J842" t="s">
        <v>14</v>
      </c>
    </row>
    <row r="843" spans="1:10">
      <c r="A843" t="s">
        <v>1128</v>
      </c>
      <c r="B843" t="s">
        <v>1115</v>
      </c>
      <c r="C843" t="s">
        <v>280</v>
      </c>
      <c r="D843" s="1">
        <v>19.34</v>
      </c>
      <c r="E843" s="2">
        <v>5.7</v>
      </c>
      <c r="F843" s="2">
        <v>110.24</v>
      </c>
      <c r="G843" t="s">
        <v>1116</v>
      </c>
      <c r="H843">
        <f ca="1">IF(110.24&lt;&gt;110.24,0,0)</f>
        <v>0</v>
      </c>
      <c r="I843" t="s">
        <v>14</v>
      </c>
      <c r="J843" t="s">
        <v>14</v>
      </c>
    </row>
    <row r="844" spans="1:10">
      <c r="A844" t="s">
        <v>1129</v>
      </c>
      <c r="B844" t="s">
        <v>1115</v>
      </c>
      <c r="C844" t="s">
        <v>662</v>
      </c>
      <c r="D844" s="1">
        <v>19.36</v>
      </c>
      <c r="E844" s="2">
        <v>5.95</v>
      </c>
      <c r="F844" s="2">
        <v>115.19</v>
      </c>
      <c r="G844" t="s">
        <v>1116</v>
      </c>
      <c r="H844">
        <f ca="1">IF(115.19&lt;&gt;115.19,0,0)</f>
        <v>0</v>
      </c>
      <c r="I844" t="s">
        <v>14</v>
      </c>
      <c r="J844" t="s">
        <v>14</v>
      </c>
    </row>
    <row r="845" spans="1:10">
      <c r="A845" t="s">
        <v>1130</v>
      </c>
      <c r="B845" t="s">
        <v>1115</v>
      </c>
      <c r="C845" t="s">
        <v>1131</v>
      </c>
      <c r="D845" s="1">
        <v>19.37</v>
      </c>
      <c r="E845" s="2">
        <v>4.7</v>
      </c>
      <c r="F845" s="2">
        <v>91.04</v>
      </c>
      <c r="G845" t="s">
        <v>1116</v>
      </c>
      <c r="H845">
        <f ca="1">IF(91.04&lt;&gt;91.04,0,0)</f>
        <v>0</v>
      </c>
      <c r="I845" t="s">
        <v>14</v>
      </c>
      <c r="J845" t="s">
        <v>14</v>
      </c>
    </row>
    <row r="846" spans="1:10">
      <c r="A846" t="s">
        <v>1132</v>
      </c>
      <c r="B846" t="s">
        <v>1115</v>
      </c>
      <c r="C846" t="s">
        <v>280</v>
      </c>
      <c r="D846" s="1">
        <v>19.45</v>
      </c>
      <c r="E846" s="2">
        <v>5.7</v>
      </c>
      <c r="F846" s="2">
        <v>110.87</v>
      </c>
      <c r="G846" t="s">
        <v>1116</v>
      </c>
      <c r="H846">
        <f ca="1">IF(110.87&lt;&gt;110.86,0.010000000000005116,0)</f>
        <v>0</v>
      </c>
      <c r="I846" t="s">
        <v>14</v>
      </c>
      <c r="J846" t="s">
        <v>14</v>
      </c>
    </row>
    <row r="847" spans="1:10">
      <c r="A847" t="s">
        <v>1133</v>
      </c>
      <c r="B847" t="s">
        <v>1115</v>
      </c>
      <c r="C847" t="s">
        <v>1131</v>
      </c>
      <c r="D847" s="1">
        <v>19.36</v>
      </c>
      <c r="E847" s="2">
        <v>4.7</v>
      </c>
      <c r="F847" s="2">
        <v>90.99</v>
      </c>
      <c r="G847" t="s">
        <v>1116</v>
      </c>
      <c r="H847">
        <f ca="1">IF(90.99&lt;&gt;90.99,0,0)</f>
        <v>0</v>
      </c>
      <c r="I847" t="s">
        <v>14</v>
      </c>
      <c r="J847" t="s">
        <v>14</v>
      </c>
    </row>
    <row r="848" spans="1:10">
      <c r="A848" t="s">
        <v>1134</v>
      </c>
      <c r="B848" t="s">
        <v>1115</v>
      </c>
      <c r="C848" t="s">
        <v>669</v>
      </c>
      <c r="D848" s="1">
        <v>19.58</v>
      </c>
      <c r="E848" s="2">
        <v>3.45</v>
      </c>
      <c r="F848" s="2">
        <v>67.55</v>
      </c>
      <c r="G848" t="s">
        <v>1116</v>
      </c>
      <c r="H848">
        <f ca="1">IF(67.55&lt;&gt;67.55,0,0)</f>
        <v>0</v>
      </c>
      <c r="I848" t="s">
        <v>14</v>
      </c>
      <c r="J848" t="s">
        <v>14</v>
      </c>
    </row>
    <row r="849" spans="1:10">
      <c r="A849" t="s">
        <v>1135</v>
      </c>
      <c r="B849" t="s">
        <v>1115</v>
      </c>
      <c r="C849" t="s">
        <v>364</v>
      </c>
      <c r="D849" s="1">
        <v>19.47</v>
      </c>
      <c r="E849" s="2">
        <v>5.95</v>
      </c>
      <c r="F849" s="2">
        <v>115.85</v>
      </c>
      <c r="G849" t="s">
        <v>1116</v>
      </c>
      <c r="H849">
        <f ca="1">IF(115.85&lt;&gt;115.85,0,0)</f>
        <v>0</v>
      </c>
      <c r="I849" t="s">
        <v>14</v>
      </c>
      <c r="J849" t="s">
        <v>14</v>
      </c>
    </row>
    <row r="850" spans="1:10">
      <c r="A850" t="s">
        <v>1136</v>
      </c>
      <c r="B850" t="s">
        <v>1137</v>
      </c>
      <c r="C850" t="s">
        <v>16</v>
      </c>
      <c r="D850" s="1">
        <v>17.76</v>
      </c>
      <c r="E850" s="2">
        <v>5.95</v>
      </c>
      <c r="F850" s="2">
        <v>105.67</v>
      </c>
      <c r="G850" t="s">
        <v>1138</v>
      </c>
      <c r="H850">
        <f ca="1">IF(105.67&lt;&gt;105.67,0,0)</f>
        <v>0</v>
      </c>
      <c r="I850" t="s">
        <v>14</v>
      </c>
      <c r="J850" t="s">
        <v>14</v>
      </c>
    </row>
    <row r="851" spans="1:10">
      <c r="A851" t="s">
        <v>1139</v>
      </c>
      <c r="B851" t="s">
        <v>1137</v>
      </c>
      <c r="C851" t="s">
        <v>653</v>
      </c>
      <c r="D851" s="1">
        <v>17.89</v>
      </c>
      <c r="E851" s="2">
        <v>6.15</v>
      </c>
      <c r="F851" s="2">
        <v>110.02</v>
      </c>
      <c r="G851" t="s">
        <v>1138</v>
      </c>
      <c r="H851">
        <f ca="1">IF(110.02&lt;&gt;110.02,0,0)</f>
        <v>0</v>
      </c>
      <c r="I851" t="s">
        <v>14</v>
      </c>
      <c r="J851" t="s">
        <v>14</v>
      </c>
    </row>
    <row r="852" spans="1:10">
      <c r="A852" t="s">
        <v>1140</v>
      </c>
      <c r="B852" t="s">
        <v>1137</v>
      </c>
      <c r="C852" t="s">
        <v>18</v>
      </c>
      <c r="D852" s="1">
        <v>17.89</v>
      </c>
      <c r="E852" s="2">
        <v>5.45</v>
      </c>
      <c r="F852" s="2">
        <v>97.5</v>
      </c>
      <c r="G852" t="s">
        <v>1138</v>
      </c>
      <c r="H852">
        <f ca="1">IF(97.5&lt;&gt;97.5,0,0)</f>
        <v>0</v>
      </c>
      <c r="I852" t="s">
        <v>14</v>
      </c>
      <c r="J852" t="s">
        <v>14</v>
      </c>
    </row>
    <row r="853" spans="1:10">
      <c r="A853" t="s">
        <v>1141</v>
      </c>
      <c r="B853" t="s">
        <v>1137</v>
      </c>
      <c r="C853" t="s">
        <v>18</v>
      </c>
      <c r="D853" s="1">
        <v>18</v>
      </c>
      <c r="E853" s="2">
        <v>5.45</v>
      </c>
      <c r="F853" s="2">
        <v>98.1</v>
      </c>
      <c r="G853" t="s">
        <v>1138</v>
      </c>
      <c r="H853">
        <f ca="1">IF(98.1&lt;&gt;98.1,0,0)</f>
        <v>0</v>
      </c>
      <c r="I853" t="s">
        <v>14</v>
      </c>
      <c r="J853" t="s">
        <v>14</v>
      </c>
    </row>
    <row r="854" spans="1:10">
      <c r="A854" t="s">
        <v>1142</v>
      </c>
      <c r="B854" t="s">
        <v>1137</v>
      </c>
      <c r="C854" t="s">
        <v>38</v>
      </c>
      <c r="D854" s="1">
        <v>17.26</v>
      </c>
      <c r="E854" s="2">
        <v>3.45</v>
      </c>
      <c r="F854" s="2">
        <v>59.55</v>
      </c>
      <c r="G854" t="s">
        <v>1138</v>
      </c>
      <c r="H854">
        <f ca="1">IF(59.55&lt;&gt;59.55,0,0)</f>
        <v>0</v>
      </c>
      <c r="I854" t="s">
        <v>14</v>
      </c>
      <c r="J854" t="s">
        <v>14</v>
      </c>
    </row>
    <row r="855" spans="1:10">
      <c r="A855" t="s">
        <v>1143</v>
      </c>
      <c r="B855" t="s">
        <v>1137</v>
      </c>
      <c r="C855" t="s">
        <v>1144</v>
      </c>
      <c r="D855" s="1">
        <v>17.18</v>
      </c>
      <c r="E855" s="2">
        <v>5.2</v>
      </c>
      <c r="F855" s="2">
        <v>89.34</v>
      </c>
      <c r="G855" t="s">
        <v>1138</v>
      </c>
      <c r="H855">
        <f ca="1">IF(89.34&lt;&gt;89.34,0,0)</f>
        <v>0</v>
      </c>
      <c r="I855" t="s">
        <v>14</v>
      </c>
      <c r="J855" t="s">
        <v>14</v>
      </c>
    </row>
    <row r="856" spans="1:10">
      <c r="A856" t="s">
        <v>1145</v>
      </c>
      <c r="B856" t="s">
        <v>1137</v>
      </c>
      <c r="C856" t="s">
        <v>1025</v>
      </c>
      <c r="D856" s="1">
        <v>17.37</v>
      </c>
      <c r="E856" s="2">
        <v>3.95</v>
      </c>
      <c r="F856" s="2">
        <v>68.61</v>
      </c>
      <c r="G856" t="s">
        <v>1138</v>
      </c>
      <c r="H856">
        <f ca="1">IF(68.61&lt;&gt;68.61,0,0)</f>
        <v>0</v>
      </c>
      <c r="I856" t="s">
        <v>14</v>
      </c>
      <c r="J856" t="s">
        <v>14</v>
      </c>
    </row>
    <row r="857" spans="1:10">
      <c r="A857" t="s">
        <v>1146</v>
      </c>
      <c r="B857" t="s">
        <v>1147</v>
      </c>
      <c r="C857" t="s">
        <v>339</v>
      </c>
      <c r="D857" s="1">
        <v>18.82</v>
      </c>
      <c r="E857" s="2">
        <v>3.45</v>
      </c>
      <c r="F857" s="2">
        <v>64.93</v>
      </c>
      <c r="G857" t="s">
        <v>1148</v>
      </c>
      <c r="H857">
        <f ca="1">IF(64.93&lt;&gt;64.93,0,0)</f>
        <v>0</v>
      </c>
      <c r="I857" t="s">
        <v>14</v>
      </c>
      <c r="J857" t="s">
        <v>14</v>
      </c>
    </row>
    <row r="858" spans="1:10">
      <c r="A858" t="s">
        <v>1149</v>
      </c>
      <c r="B858" t="s">
        <v>1147</v>
      </c>
      <c r="C858" t="s">
        <v>23</v>
      </c>
      <c r="D858" s="1">
        <v>18.93</v>
      </c>
      <c r="E858" s="2">
        <v>3.95</v>
      </c>
      <c r="F858" s="2">
        <v>74.77</v>
      </c>
      <c r="G858" t="s">
        <v>1148</v>
      </c>
      <c r="H858">
        <f ca="1">IF(74.77&lt;&gt;74.77,0,0)</f>
        <v>0</v>
      </c>
      <c r="I858" t="s">
        <v>14</v>
      </c>
      <c r="J858" t="s">
        <v>14</v>
      </c>
    </row>
    <row r="859" spans="1:10">
      <c r="A859" t="s">
        <v>1150</v>
      </c>
      <c r="B859" t="s">
        <v>1147</v>
      </c>
      <c r="C859" t="s">
        <v>804</v>
      </c>
      <c r="D859" s="1">
        <v>18.84</v>
      </c>
      <c r="E859" s="2">
        <v>3.45</v>
      </c>
      <c r="F859" s="2">
        <v>65</v>
      </c>
      <c r="G859" t="s">
        <v>1148</v>
      </c>
      <c r="H859">
        <f ca="1">IF(65&lt;&gt;65,0,0)</f>
        <v>0</v>
      </c>
      <c r="I859" t="s">
        <v>14</v>
      </c>
      <c r="J859" t="s">
        <v>14</v>
      </c>
    </row>
    <row r="860" spans="1:10">
      <c r="A860" t="s">
        <v>1151</v>
      </c>
      <c r="B860" t="s">
        <v>1147</v>
      </c>
      <c r="C860" t="s">
        <v>18</v>
      </c>
      <c r="D860" s="1">
        <v>18.86</v>
      </c>
      <c r="E860" s="2">
        <v>5.45</v>
      </c>
      <c r="F860" s="2">
        <v>102.79</v>
      </c>
      <c r="G860" t="s">
        <v>1148</v>
      </c>
      <c r="H860">
        <f ca="1">IF(102.79&lt;&gt;102.79,0,0)</f>
        <v>0</v>
      </c>
      <c r="I860" t="s">
        <v>14</v>
      </c>
      <c r="J860" t="s">
        <v>14</v>
      </c>
    </row>
    <row r="861" spans="1:10">
      <c r="A861" t="s">
        <v>1152</v>
      </c>
      <c r="B861" t="s">
        <v>1147</v>
      </c>
      <c r="C861" t="s">
        <v>18</v>
      </c>
      <c r="D861" s="1">
        <v>18.82</v>
      </c>
      <c r="E861" s="2">
        <v>5.45</v>
      </c>
      <c r="F861" s="2">
        <v>102.57</v>
      </c>
      <c r="G861" t="s">
        <v>1148</v>
      </c>
      <c r="H861">
        <f ca="1">IF(102.57&lt;&gt;102.57,0,0)</f>
        <v>0</v>
      </c>
      <c r="I861" t="s">
        <v>14</v>
      </c>
      <c r="J861" t="s">
        <v>14</v>
      </c>
    </row>
    <row r="862" spans="1:10">
      <c r="A862" t="s">
        <v>1153</v>
      </c>
      <c r="B862" t="s">
        <v>1147</v>
      </c>
      <c r="C862" t="s">
        <v>375</v>
      </c>
      <c r="D862" s="1">
        <v>18.84</v>
      </c>
      <c r="E862" s="2">
        <v>7.3</v>
      </c>
      <c r="F862" s="2">
        <v>137.53</v>
      </c>
      <c r="G862" t="s">
        <v>1148</v>
      </c>
      <c r="H862">
        <f ca="1">IF(137.53&lt;&gt;137.53,0,0)</f>
        <v>0</v>
      </c>
      <c r="I862" t="s">
        <v>14</v>
      </c>
      <c r="J862" t="s">
        <v>14</v>
      </c>
    </row>
    <row r="863" spans="1:10">
      <c r="A863" t="s">
        <v>1154</v>
      </c>
      <c r="B863" t="s">
        <v>1147</v>
      </c>
      <c r="C863" t="s">
        <v>18</v>
      </c>
      <c r="D863" s="1">
        <v>18.85</v>
      </c>
      <c r="E863" s="2">
        <v>5.45</v>
      </c>
      <c r="F863" s="2">
        <v>102.73</v>
      </c>
      <c r="G863" t="s">
        <v>1148</v>
      </c>
      <c r="H863">
        <f ca="1">IF(102.73&lt;&gt;102.73,0,0)</f>
        <v>0</v>
      </c>
      <c r="I863" t="s">
        <v>14</v>
      </c>
      <c r="J863" t="s">
        <v>14</v>
      </c>
    </row>
    <row r="864" spans="1:10">
      <c r="A864" t="s">
        <v>1155</v>
      </c>
      <c r="B864" t="s">
        <v>1147</v>
      </c>
      <c r="C864" t="s">
        <v>330</v>
      </c>
      <c r="D864" s="1">
        <v>18.47</v>
      </c>
      <c r="E864" s="2">
        <v>5.7</v>
      </c>
      <c r="F864" s="2">
        <v>105.28</v>
      </c>
      <c r="G864" t="s">
        <v>1148</v>
      </c>
      <c r="H864">
        <f ca="1">IF(105.28&lt;&gt;105.28,0,0)</f>
        <v>0</v>
      </c>
      <c r="I864" t="s">
        <v>14</v>
      </c>
      <c r="J864" t="s">
        <v>14</v>
      </c>
    </row>
    <row r="865" spans="1:10">
      <c r="A865" t="s">
        <v>1156</v>
      </c>
      <c r="B865" t="s">
        <v>1147</v>
      </c>
      <c r="C865" t="s">
        <v>810</v>
      </c>
      <c r="D865" s="1">
        <v>18.47</v>
      </c>
      <c r="E865" s="2">
        <v>3.45</v>
      </c>
      <c r="F865" s="2">
        <v>63.72</v>
      </c>
      <c r="G865" t="s">
        <v>1148</v>
      </c>
      <c r="H865">
        <f ca="1">IF(63.72&lt;&gt;63.72,0,0)</f>
        <v>0</v>
      </c>
      <c r="I865" t="s">
        <v>14</v>
      </c>
      <c r="J865" t="s">
        <v>14</v>
      </c>
    </row>
    <row r="866" spans="1:10">
      <c r="A866" t="s">
        <v>1157</v>
      </c>
      <c r="B866" t="s">
        <v>1147</v>
      </c>
      <c r="C866" t="s">
        <v>34</v>
      </c>
      <c r="D866" s="1">
        <v>18.45</v>
      </c>
      <c r="E866" s="2">
        <v>5.45</v>
      </c>
      <c r="F866" s="2">
        <v>100.55</v>
      </c>
      <c r="G866" t="s">
        <v>1148</v>
      </c>
      <c r="H866">
        <f ca="1">IF(100.55&lt;&gt;100.55,0,0)</f>
        <v>0</v>
      </c>
      <c r="I866" t="s">
        <v>14</v>
      </c>
      <c r="J866" t="s">
        <v>14</v>
      </c>
    </row>
    <row r="867" spans="1:10">
      <c r="A867" t="s">
        <v>1158</v>
      </c>
      <c r="B867" t="s">
        <v>1147</v>
      </c>
      <c r="C867" t="s">
        <v>38</v>
      </c>
      <c r="D867" s="1">
        <v>18.25</v>
      </c>
      <c r="E867" s="2">
        <v>3.45</v>
      </c>
      <c r="F867" s="2">
        <v>62.96</v>
      </c>
      <c r="G867" t="s">
        <v>1148</v>
      </c>
      <c r="H867">
        <f ca="1">IF(62.96&lt;&gt;62.96,0,0)</f>
        <v>0</v>
      </c>
      <c r="I867" t="s">
        <v>14</v>
      </c>
      <c r="J867" t="s">
        <v>14</v>
      </c>
    </row>
    <row r="868" spans="1:10">
      <c r="A868" t="s">
        <v>1159</v>
      </c>
      <c r="B868" t="s">
        <v>1147</v>
      </c>
      <c r="C868" t="s">
        <v>1160</v>
      </c>
      <c r="D868" s="1">
        <v>17.89</v>
      </c>
      <c r="E868" s="2">
        <v>4.7</v>
      </c>
      <c r="F868" s="2">
        <v>84.08</v>
      </c>
      <c r="G868" t="s">
        <v>1148</v>
      </c>
      <c r="H868">
        <f ca="1">IF(84.08&lt;&gt;84.08,0,0)</f>
        <v>0</v>
      </c>
      <c r="I868" t="s">
        <v>14</v>
      </c>
      <c r="J868" t="s">
        <v>14</v>
      </c>
    </row>
    <row r="869" spans="1:10">
      <c r="A869" t="s">
        <v>1161</v>
      </c>
      <c r="B869" t="s">
        <v>1147</v>
      </c>
      <c r="C869" t="s">
        <v>44</v>
      </c>
      <c r="D869" s="1">
        <v>18.28</v>
      </c>
      <c r="E869" s="2">
        <v>3.45</v>
      </c>
      <c r="F869" s="2">
        <v>63.07</v>
      </c>
      <c r="G869" t="s">
        <v>1148</v>
      </c>
      <c r="H869">
        <f ca="1">IF(63.07&lt;&gt;63.07,0,0)</f>
        <v>0</v>
      </c>
      <c r="I869" t="s">
        <v>14</v>
      </c>
      <c r="J869" t="s">
        <v>14</v>
      </c>
    </row>
    <row r="870" spans="1:10">
      <c r="A870" t="s">
        <v>1162</v>
      </c>
      <c r="B870" t="s">
        <v>1147</v>
      </c>
      <c r="C870" t="s">
        <v>367</v>
      </c>
      <c r="D870" s="1">
        <v>18.73</v>
      </c>
      <c r="E870" s="2">
        <v>3.95</v>
      </c>
      <c r="F870" s="2">
        <v>73.98</v>
      </c>
      <c r="G870" t="s">
        <v>1148</v>
      </c>
      <c r="H870">
        <f ca="1">IF(73.98&lt;&gt;73.98,0,0)</f>
        <v>0</v>
      </c>
      <c r="I870" t="s">
        <v>14</v>
      </c>
      <c r="J870" t="s">
        <v>14</v>
      </c>
    </row>
    <row r="871" spans="1:10">
      <c r="A871" t="s">
        <v>1163</v>
      </c>
      <c r="B871" t="s">
        <v>1147</v>
      </c>
      <c r="C871" t="s">
        <v>361</v>
      </c>
      <c r="D871" s="1">
        <v>18.85</v>
      </c>
      <c r="E871" s="2">
        <v>6.15</v>
      </c>
      <c r="F871" s="2">
        <v>115.93</v>
      </c>
      <c r="G871" t="s">
        <v>1148</v>
      </c>
      <c r="H871">
        <f ca="1">IF(115.93&lt;&gt;115.93,0,0)</f>
        <v>0</v>
      </c>
      <c r="I871" t="s">
        <v>14</v>
      </c>
      <c r="J871" t="s">
        <v>14</v>
      </c>
    </row>
    <row r="872" spans="1:10">
      <c r="A872" t="s">
        <v>1164</v>
      </c>
      <c r="B872" t="s">
        <v>1147</v>
      </c>
      <c r="C872" t="s">
        <v>669</v>
      </c>
      <c r="D872" s="1">
        <v>18.77</v>
      </c>
      <c r="E872" s="2">
        <v>3.45</v>
      </c>
      <c r="F872" s="2">
        <v>64.76</v>
      </c>
      <c r="G872" t="s">
        <v>1148</v>
      </c>
      <c r="H872">
        <f ca="1">IF(64.76&lt;&gt;64.76,0,0)</f>
        <v>0</v>
      </c>
      <c r="I872" t="s">
        <v>14</v>
      </c>
      <c r="J872" t="s">
        <v>14</v>
      </c>
    </row>
    <row r="873" spans="1:10">
      <c r="A873" t="s">
        <v>1165</v>
      </c>
      <c r="B873" t="s">
        <v>1147</v>
      </c>
      <c r="C873" t="s">
        <v>364</v>
      </c>
      <c r="D873" s="1">
        <v>18.83</v>
      </c>
      <c r="E873" s="2">
        <v>5.95</v>
      </c>
      <c r="F873" s="2">
        <v>112.04</v>
      </c>
      <c r="G873" t="s">
        <v>1148</v>
      </c>
      <c r="H873">
        <f ca="1">IF(112.04&lt;&gt;112.04,0,0)</f>
        <v>0</v>
      </c>
      <c r="I873" t="s">
        <v>14</v>
      </c>
      <c r="J873" t="s">
        <v>14</v>
      </c>
    </row>
    <row r="874" spans="1:10">
      <c r="A874" t="s">
        <v>1166</v>
      </c>
      <c r="B874" t="s">
        <v>1147</v>
      </c>
      <c r="C874" t="s">
        <v>359</v>
      </c>
      <c r="D874" s="1">
        <v>18.73</v>
      </c>
      <c r="E874" s="2">
        <v>5.45</v>
      </c>
      <c r="F874" s="2">
        <v>102.08</v>
      </c>
      <c r="G874" t="s">
        <v>1148</v>
      </c>
      <c r="H874">
        <f ca="1">IF(102.08&lt;&gt;102.08,0,0)</f>
        <v>0</v>
      </c>
      <c r="I874" t="s">
        <v>14</v>
      </c>
      <c r="J874" t="s">
        <v>14</v>
      </c>
    </row>
    <row r="875" spans="1:10">
      <c r="A875" t="s">
        <v>1167</v>
      </c>
      <c r="B875" t="s">
        <v>1147</v>
      </c>
      <c r="C875" t="s">
        <v>359</v>
      </c>
      <c r="D875" s="1">
        <v>18.03</v>
      </c>
      <c r="E875" s="2">
        <v>5.45</v>
      </c>
      <c r="F875" s="2">
        <v>98.26</v>
      </c>
      <c r="G875" t="s">
        <v>1148</v>
      </c>
      <c r="H875">
        <f ca="1">IF(98.26&lt;&gt;98.26,0,0)</f>
        <v>0</v>
      </c>
      <c r="I875" t="s">
        <v>14</v>
      </c>
      <c r="J875" t="s">
        <v>14</v>
      </c>
    </row>
    <row r="876" spans="1:10">
      <c r="A876" t="s">
        <v>1168</v>
      </c>
      <c r="B876" t="s">
        <v>1147</v>
      </c>
      <c r="C876" t="s">
        <v>367</v>
      </c>
      <c r="D876" s="1">
        <v>18.82</v>
      </c>
      <c r="E876" s="2">
        <v>3.95</v>
      </c>
      <c r="F876" s="2">
        <v>74.34</v>
      </c>
      <c r="G876" t="s">
        <v>1148</v>
      </c>
      <c r="H876">
        <f ca="1">IF(74.34&lt;&gt;74.34,0,0)</f>
        <v>0</v>
      </c>
      <c r="I876" t="s">
        <v>14</v>
      </c>
      <c r="J876" t="s">
        <v>14</v>
      </c>
    </row>
    <row r="877" spans="1:10">
      <c r="A877" t="s">
        <v>1169</v>
      </c>
      <c r="B877" t="s">
        <v>1170</v>
      </c>
      <c r="C877" t="s">
        <v>18</v>
      </c>
      <c r="D877" s="1">
        <v>20.32</v>
      </c>
      <c r="E877" s="2">
        <v>5.45</v>
      </c>
      <c r="F877" s="2">
        <v>110.74</v>
      </c>
      <c r="G877" t="s">
        <v>1171</v>
      </c>
      <c r="H877">
        <f ca="1">IF(110.74&lt;&gt;110.74,0,0)</f>
        <v>0</v>
      </c>
      <c r="I877" t="s">
        <v>14</v>
      </c>
      <c r="J877" t="s">
        <v>14</v>
      </c>
    </row>
    <row r="878" spans="1:10">
      <c r="A878" t="s">
        <v>1172</v>
      </c>
      <c r="B878" t="s">
        <v>1170</v>
      </c>
      <c r="C878" t="s">
        <v>807</v>
      </c>
      <c r="D878" s="1">
        <v>20.31</v>
      </c>
      <c r="E878" s="2">
        <v>6.15</v>
      </c>
      <c r="F878" s="2">
        <v>124.91</v>
      </c>
      <c r="G878" t="s">
        <v>1171</v>
      </c>
      <c r="H878">
        <f ca="1">IF(124.91&lt;&gt;124.91,0,0)</f>
        <v>0</v>
      </c>
      <c r="I878" t="s">
        <v>14</v>
      </c>
      <c r="J878" t="s">
        <v>14</v>
      </c>
    </row>
    <row r="879" spans="1:10">
      <c r="A879" t="s">
        <v>1173</v>
      </c>
      <c r="B879" t="s">
        <v>1170</v>
      </c>
      <c r="C879" t="s">
        <v>804</v>
      </c>
      <c r="D879" s="1">
        <v>20.24</v>
      </c>
      <c r="E879" s="2">
        <v>3.45</v>
      </c>
      <c r="F879" s="2">
        <v>69.83</v>
      </c>
      <c r="G879" t="s">
        <v>1171</v>
      </c>
      <c r="H879">
        <f ca="1">IF(69.83&lt;&gt;69.83,0,0)</f>
        <v>0</v>
      </c>
      <c r="I879" t="s">
        <v>14</v>
      </c>
      <c r="J879" t="s">
        <v>14</v>
      </c>
    </row>
    <row r="880" spans="1:10">
      <c r="A880" t="s">
        <v>1174</v>
      </c>
      <c r="B880" t="s">
        <v>1170</v>
      </c>
      <c r="C880" t="s">
        <v>18</v>
      </c>
      <c r="D880" s="1">
        <v>20.31</v>
      </c>
      <c r="E880" s="2">
        <v>5.45</v>
      </c>
      <c r="F880" s="2">
        <v>110.69</v>
      </c>
      <c r="G880" t="s">
        <v>1171</v>
      </c>
      <c r="H880">
        <f ca="1">IF(110.69&lt;&gt;110.69,0,0)</f>
        <v>0</v>
      </c>
      <c r="I880" t="s">
        <v>14</v>
      </c>
      <c r="J880" t="s">
        <v>14</v>
      </c>
    </row>
    <row r="881" spans="1:10">
      <c r="A881" t="s">
        <v>1175</v>
      </c>
      <c r="B881" t="s">
        <v>1170</v>
      </c>
      <c r="C881" t="s">
        <v>18</v>
      </c>
      <c r="D881" s="1">
        <v>20.36</v>
      </c>
      <c r="E881" s="2">
        <v>5.45</v>
      </c>
      <c r="F881" s="2">
        <v>110.96</v>
      </c>
      <c r="G881" t="s">
        <v>1171</v>
      </c>
      <c r="H881">
        <f ca="1">IF(110.96&lt;&gt;110.96,0,0)</f>
        <v>0</v>
      </c>
      <c r="I881" t="s">
        <v>14</v>
      </c>
      <c r="J881" t="s">
        <v>14</v>
      </c>
    </row>
    <row r="882" spans="1:10">
      <c r="A882" t="s">
        <v>1176</v>
      </c>
      <c r="B882" t="s">
        <v>1170</v>
      </c>
      <c r="C882" t="s">
        <v>18</v>
      </c>
      <c r="D882" s="1">
        <v>20.41</v>
      </c>
      <c r="E882" s="2">
        <v>5.45</v>
      </c>
      <c r="F882" s="2">
        <v>111.23</v>
      </c>
      <c r="G882" t="s">
        <v>1171</v>
      </c>
      <c r="H882">
        <f ca="1">IF(111.23&lt;&gt;111.23,0,0)</f>
        <v>0</v>
      </c>
      <c r="I882" t="s">
        <v>14</v>
      </c>
      <c r="J882" t="s">
        <v>14</v>
      </c>
    </row>
    <row r="883" spans="1:10">
      <c r="A883" t="s">
        <v>1177</v>
      </c>
      <c r="B883" t="s">
        <v>1170</v>
      </c>
      <c r="C883" t="s">
        <v>345</v>
      </c>
      <c r="D883" s="1">
        <v>20.34</v>
      </c>
      <c r="E883" s="2">
        <v>5.45</v>
      </c>
      <c r="F883" s="2">
        <v>110.85</v>
      </c>
      <c r="G883" t="s">
        <v>1171</v>
      </c>
      <c r="H883">
        <f ca="1">IF(110.85&lt;&gt;110.85,0,0)</f>
        <v>0</v>
      </c>
      <c r="I883" t="s">
        <v>14</v>
      </c>
      <c r="J883" t="s">
        <v>14</v>
      </c>
    </row>
    <row r="884" spans="1:10">
      <c r="A884" t="s">
        <v>1178</v>
      </c>
      <c r="B884" t="s">
        <v>1170</v>
      </c>
      <c r="C884" t="s">
        <v>383</v>
      </c>
      <c r="D884" s="1">
        <v>20.42</v>
      </c>
      <c r="E884" s="2">
        <v>6.85</v>
      </c>
      <c r="F884" s="2">
        <v>139.88</v>
      </c>
      <c r="G884" t="s">
        <v>1171</v>
      </c>
      <c r="H884">
        <f ca="1">IF(139.88&lt;&gt;139.88,0,0)</f>
        <v>0</v>
      </c>
      <c r="I884" t="s">
        <v>14</v>
      </c>
      <c r="J884" t="s">
        <v>14</v>
      </c>
    </row>
    <row r="885" spans="1:10">
      <c r="A885" t="s">
        <v>1179</v>
      </c>
      <c r="B885" t="s">
        <v>1170</v>
      </c>
      <c r="C885" t="s">
        <v>32</v>
      </c>
      <c r="D885" s="1">
        <v>20.34</v>
      </c>
      <c r="E885" s="2">
        <v>3.5</v>
      </c>
      <c r="F885" s="2">
        <v>71.19</v>
      </c>
      <c r="G885" t="s">
        <v>1171</v>
      </c>
      <c r="H885">
        <f ca="1">IF(71.19&lt;&gt;71.19,0,0)</f>
        <v>0</v>
      </c>
      <c r="I885" t="s">
        <v>14</v>
      </c>
      <c r="J885" t="s">
        <v>14</v>
      </c>
    </row>
    <row r="886" spans="1:10">
      <c r="A886" t="s">
        <v>1180</v>
      </c>
      <c r="B886" t="s">
        <v>1170</v>
      </c>
      <c r="C886" t="s">
        <v>330</v>
      </c>
      <c r="D886" s="1">
        <v>20.32</v>
      </c>
      <c r="E886" s="2">
        <v>5.7</v>
      </c>
      <c r="F886" s="2">
        <v>115.82</v>
      </c>
      <c r="G886" t="s">
        <v>1171</v>
      </c>
      <c r="H886">
        <f ca="1">IF(115.82&lt;&gt;115.82,0,0)</f>
        <v>0</v>
      </c>
      <c r="I886" t="s">
        <v>14</v>
      </c>
      <c r="J886" t="s">
        <v>14</v>
      </c>
    </row>
    <row r="887" spans="1:10">
      <c r="A887" t="s">
        <v>1181</v>
      </c>
      <c r="B887" t="s">
        <v>1170</v>
      </c>
      <c r="C887" t="s">
        <v>42</v>
      </c>
      <c r="D887" s="1">
        <v>20.39</v>
      </c>
      <c r="E887" s="2">
        <v>3.95</v>
      </c>
      <c r="F887" s="2">
        <v>80.54</v>
      </c>
      <c r="G887" t="s">
        <v>1171</v>
      </c>
      <c r="H887">
        <f ca="1">IF(80.54&lt;&gt;80.54,0,0)</f>
        <v>0</v>
      </c>
      <c r="I887" t="s">
        <v>14</v>
      </c>
      <c r="J887" t="s">
        <v>14</v>
      </c>
    </row>
    <row r="888" spans="1:10">
      <c r="A888" t="s">
        <v>1182</v>
      </c>
      <c r="B888" t="s">
        <v>1170</v>
      </c>
      <c r="C888" t="s">
        <v>1183</v>
      </c>
      <c r="D888" s="1">
        <v>20.6</v>
      </c>
      <c r="E888" s="2">
        <v>5.2</v>
      </c>
      <c r="F888" s="2">
        <v>107.12</v>
      </c>
      <c r="G888" t="s">
        <v>1171</v>
      </c>
      <c r="H888">
        <f ca="1">IF(107.12&lt;&gt;107.12,0,0)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1170</v>
      </c>
      <c r="C889" t="s">
        <v>282</v>
      </c>
      <c r="D889" s="1">
        <v>20.47</v>
      </c>
      <c r="E889" s="2">
        <v>4.9</v>
      </c>
      <c r="F889" s="2">
        <v>100.3</v>
      </c>
      <c r="G889" t="s">
        <v>1171</v>
      </c>
      <c r="H889">
        <f ca="1">IF(100.3&lt;&gt;100.3,0,0)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1170</v>
      </c>
      <c r="C890" t="s">
        <v>286</v>
      </c>
      <c r="D890" s="1">
        <v>20.44</v>
      </c>
      <c r="E890" s="2">
        <v>3.95</v>
      </c>
      <c r="F890" s="2">
        <v>80.74</v>
      </c>
      <c r="G890" t="s">
        <v>1171</v>
      </c>
      <c r="H890">
        <f ca="1">IF(80.74&lt;&gt;80.74,0,0)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1170</v>
      </c>
      <c r="C891" t="s">
        <v>1131</v>
      </c>
      <c r="D891" s="1">
        <v>20.37</v>
      </c>
      <c r="E891" s="2">
        <v>4.7</v>
      </c>
      <c r="F891" s="2">
        <v>95.74</v>
      </c>
      <c r="G891" t="s">
        <v>1171</v>
      </c>
      <c r="H891">
        <f ca="1">IF(95.74&lt;&gt;95.74,0,0)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1170</v>
      </c>
      <c r="C892" t="s">
        <v>666</v>
      </c>
      <c r="D892" s="1">
        <v>20.61</v>
      </c>
      <c r="E892" s="2">
        <v>5.2</v>
      </c>
      <c r="F892" s="2">
        <v>107.17</v>
      </c>
      <c r="G892" t="s">
        <v>1171</v>
      </c>
      <c r="H892">
        <f ca="1">IF(107.17&lt;&gt;107.17,0,0)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1170</v>
      </c>
      <c r="C893" t="s">
        <v>359</v>
      </c>
      <c r="D893" s="1">
        <v>20.58</v>
      </c>
      <c r="E893" s="2">
        <v>5.45</v>
      </c>
      <c r="F893" s="2">
        <v>112.16</v>
      </c>
      <c r="G893" t="s">
        <v>1171</v>
      </c>
      <c r="H893">
        <f ca="1">IF(112.16&lt;&gt;112.16,0,0)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1170</v>
      </c>
      <c r="C894" t="s">
        <v>674</v>
      </c>
      <c r="D894" s="1">
        <v>20.58</v>
      </c>
      <c r="E894" s="2">
        <v>5.45</v>
      </c>
      <c r="F894" s="2">
        <v>112.16</v>
      </c>
      <c r="G894" t="s">
        <v>1171</v>
      </c>
      <c r="H894">
        <f ca="1">IF(112.16&lt;&gt;112.16,0,0)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1170</v>
      </c>
      <c r="C895" t="s">
        <v>666</v>
      </c>
      <c r="D895" s="1">
        <v>20.72</v>
      </c>
      <c r="E895" s="2">
        <v>5.2</v>
      </c>
      <c r="F895" s="2">
        <v>107.74</v>
      </c>
      <c r="G895" t="s">
        <v>1171</v>
      </c>
      <c r="H895">
        <f ca="1">IF(107.74&lt;&gt;107.74,0,0)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1170</v>
      </c>
      <c r="C896" t="s">
        <v>359</v>
      </c>
      <c r="D896" s="1">
        <v>20.61</v>
      </c>
      <c r="E896" s="2">
        <v>5.45</v>
      </c>
      <c r="F896" s="2">
        <v>112.32</v>
      </c>
      <c r="G896" t="s">
        <v>1171</v>
      </c>
      <c r="H896">
        <f ca="1">IF(112.32&lt;&gt;112.32,0,0)</f>
        <v>0</v>
      </c>
      <c r="I896" t="s">
        <v>14</v>
      </c>
      <c r="J896" t="s">
        <v>14</v>
      </c>
    </row>
    <row r="897" spans="1:10">
      <c r="A897" t="s">
        <v>1192</v>
      </c>
      <c r="B897" t="s">
        <v>1170</v>
      </c>
      <c r="C897" t="s">
        <v>370</v>
      </c>
      <c r="D897" s="1">
        <v>20.63</v>
      </c>
      <c r="E897" s="2">
        <v>7.3</v>
      </c>
      <c r="F897" s="2">
        <v>150.6</v>
      </c>
      <c r="G897" t="s">
        <v>1171</v>
      </c>
      <c r="H897">
        <f ca="1">IF(150.6&lt;&gt;150.6,0,0)</f>
        <v>0</v>
      </c>
      <c r="I897" t="s">
        <v>14</v>
      </c>
      <c r="J897" t="s">
        <v>14</v>
      </c>
    </row>
    <row r="898" spans="1:10">
      <c r="A898" t="s">
        <v>1193</v>
      </c>
      <c r="B898" t="s">
        <v>1170</v>
      </c>
      <c r="C898" t="s">
        <v>361</v>
      </c>
      <c r="D898" s="1">
        <v>20.5</v>
      </c>
      <c r="E898" s="2">
        <v>6.15</v>
      </c>
      <c r="F898" s="2">
        <v>126.08</v>
      </c>
      <c r="G898" t="s">
        <v>1171</v>
      </c>
      <c r="H898">
        <f ca="1">IF(126.08&lt;&gt;126.08,0,0)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1195</v>
      </c>
      <c r="C899" t="s">
        <v>1196</v>
      </c>
      <c r="D899" s="1">
        <v>17.62</v>
      </c>
      <c r="E899" s="2">
        <v>4.15</v>
      </c>
      <c r="F899" s="2">
        <v>73.12</v>
      </c>
      <c r="G899" t="s">
        <v>1197</v>
      </c>
      <c r="H899">
        <f ca="1">IF(73.12&lt;&gt;73.12,0,0)</f>
        <v>0</v>
      </c>
      <c r="I899" t="s">
        <v>14</v>
      </c>
      <c r="J899" t="s">
        <v>14</v>
      </c>
    </row>
    <row r="900" spans="1:10">
      <c r="A900" t="s">
        <v>1198</v>
      </c>
      <c r="B900" t="s">
        <v>1195</v>
      </c>
      <c r="C900" t="s">
        <v>398</v>
      </c>
      <c r="D900" s="1">
        <v>18.19</v>
      </c>
      <c r="E900" s="2">
        <v>5.75</v>
      </c>
      <c r="F900" s="2">
        <v>104.59</v>
      </c>
      <c r="G900" t="s">
        <v>1197</v>
      </c>
      <c r="H900">
        <f ca="1">IF(104.59&lt;&gt;104.59,0,0)</f>
        <v>0</v>
      </c>
      <c r="I900" t="s">
        <v>14</v>
      </c>
      <c r="J900" t="s">
        <v>14</v>
      </c>
    </row>
    <row r="901" spans="1:10">
      <c r="A901" t="s">
        <v>1199</v>
      </c>
      <c r="B901" t="s">
        <v>1195</v>
      </c>
      <c r="C901" t="s">
        <v>1131</v>
      </c>
      <c r="D901" s="1">
        <v>18.27</v>
      </c>
      <c r="E901" s="2">
        <v>4.7</v>
      </c>
      <c r="F901" s="2">
        <v>85.87</v>
      </c>
      <c r="G901" t="s">
        <v>1197</v>
      </c>
      <c r="H901">
        <f ca="1">IF(85.87&lt;&gt;85.87,0,0)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1195</v>
      </c>
      <c r="C902" t="s">
        <v>1201</v>
      </c>
      <c r="D902" s="1">
        <v>18.26</v>
      </c>
      <c r="E902" s="2">
        <v>3.95</v>
      </c>
      <c r="F902" s="2">
        <v>72.13</v>
      </c>
      <c r="G902" t="s">
        <v>1197</v>
      </c>
      <c r="H902">
        <f ca="1">IF(72.13&lt;&gt;72.13,0,0)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1195</v>
      </c>
      <c r="C903" t="s">
        <v>1203</v>
      </c>
      <c r="D903" s="1">
        <v>18.2</v>
      </c>
      <c r="E903" s="2">
        <v>5.2</v>
      </c>
      <c r="F903" s="2">
        <v>94.64</v>
      </c>
      <c r="G903" t="s">
        <v>1197</v>
      </c>
      <c r="H903">
        <f ca="1">IF(94.64&lt;&gt;94.64,0,0)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1195</v>
      </c>
      <c r="C904" t="s">
        <v>284</v>
      </c>
      <c r="D904" s="1">
        <v>18.23</v>
      </c>
      <c r="E904" s="2">
        <v>4.7</v>
      </c>
      <c r="F904" s="2">
        <v>85.68</v>
      </c>
      <c r="G904" t="s">
        <v>1197</v>
      </c>
      <c r="H904">
        <f ca="1">IF(85.68&lt;&gt;85.68,0,0)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1195</v>
      </c>
      <c r="C905" t="s">
        <v>1203</v>
      </c>
      <c r="D905" s="1">
        <v>18.21</v>
      </c>
      <c r="E905" s="2">
        <v>5.2</v>
      </c>
      <c r="F905" s="2">
        <v>94.69</v>
      </c>
      <c r="G905" t="s">
        <v>1197</v>
      </c>
      <c r="H905">
        <f ca="1">IF(94.69&lt;&gt;94.69,0,0)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1195</v>
      </c>
      <c r="C906" t="s">
        <v>1131</v>
      </c>
      <c r="D906" s="1">
        <v>18.3</v>
      </c>
      <c r="E906" s="2">
        <v>4.7</v>
      </c>
      <c r="F906" s="2">
        <v>86.01</v>
      </c>
      <c r="G906" t="s">
        <v>1197</v>
      </c>
      <c r="H906">
        <f ca="1">IF(86.01&lt;&gt;86.01,0,0)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1195</v>
      </c>
      <c r="C907" t="s">
        <v>278</v>
      </c>
      <c r="D907" s="1">
        <v>18.29</v>
      </c>
      <c r="E907" s="2">
        <v>4.9</v>
      </c>
      <c r="F907" s="2">
        <v>89.62</v>
      </c>
      <c r="G907" t="s">
        <v>1197</v>
      </c>
      <c r="H907">
        <f ca="1">IF(89.62&lt;&gt;89.62,0,0)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1195</v>
      </c>
      <c r="C908" t="s">
        <v>286</v>
      </c>
      <c r="D908" s="1">
        <v>18.24</v>
      </c>
      <c r="E908" s="2">
        <v>3.95</v>
      </c>
      <c r="F908" s="2">
        <v>72.05</v>
      </c>
      <c r="G908" t="s">
        <v>1197</v>
      </c>
      <c r="H908">
        <f ca="1">IF(72.05&lt;&gt;72.05,0,0)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1195</v>
      </c>
      <c r="C909" t="s">
        <v>1210</v>
      </c>
      <c r="D909" s="1">
        <v>18.3</v>
      </c>
      <c r="E909" s="2">
        <v>3.45</v>
      </c>
      <c r="F909" s="2">
        <v>63.14</v>
      </c>
      <c r="G909" t="s">
        <v>1197</v>
      </c>
      <c r="H909">
        <f ca="1">IF(63.14&lt;&gt;63.14,0,0)</f>
        <v>0</v>
      </c>
      <c r="I909" t="s">
        <v>14</v>
      </c>
      <c r="J909" t="s">
        <v>14</v>
      </c>
    </row>
    <row r="910" spans="1:10">
      <c r="A910" t="s">
        <v>1211</v>
      </c>
      <c r="B910" t="s">
        <v>1195</v>
      </c>
      <c r="C910" t="s">
        <v>284</v>
      </c>
      <c r="D910" s="1">
        <v>18.37</v>
      </c>
      <c r="E910" s="2">
        <v>4.7</v>
      </c>
      <c r="F910" s="2">
        <v>86.34</v>
      </c>
      <c r="G910" t="s">
        <v>1197</v>
      </c>
      <c r="H910">
        <f ca="1">IF(86.34&lt;&gt;86.34,0,0)</f>
        <v>0</v>
      </c>
      <c r="I910" t="s">
        <v>14</v>
      </c>
      <c r="J910" t="s">
        <v>14</v>
      </c>
    </row>
    <row r="911" spans="1:10">
      <c r="A911" t="s">
        <v>1212</v>
      </c>
      <c r="B911" t="s">
        <v>1195</v>
      </c>
      <c r="C911" t="s">
        <v>1203</v>
      </c>
      <c r="D911" s="1">
        <v>18.28</v>
      </c>
      <c r="E911" s="2">
        <v>5.2</v>
      </c>
      <c r="F911" s="2">
        <v>95.06</v>
      </c>
      <c r="G911" t="s">
        <v>1197</v>
      </c>
      <c r="H911">
        <f ca="1">IF(95.06&lt;&gt;95.06,0,0)</f>
        <v>0</v>
      </c>
      <c r="I911" t="s">
        <v>14</v>
      </c>
      <c r="J911" t="s">
        <v>14</v>
      </c>
    </row>
    <row r="912" spans="1:10">
      <c r="A912" t="s">
        <v>1213</v>
      </c>
      <c r="B912" t="s">
        <v>1195</v>
      </c>
      <c r="C912" t="s">
        <v>278</v>
      </c>
      <c r="D912" s="1">
        <v>18.35</v>
      </c>
      <c r="E912" s="2">
        <v>4.9</v>
      </c>
      <c r="F912" s="2">
        <v>89.92</v>
      </c>
      <c r="G912" t="s">
        <v>1197</v>
      </c>
      <c r="H912">
        <f ca="1">IF(89.92&lt;&gt;89.92,0,0)</f>
        <v>0</v>
      </c>
      <c r="I912" t="s">
        <v>14</v>
      </c>
      <c r="J912" t="s">
        <v>14</v>
      </c>
    </row>
    <row r="913" spans="1:10">
      <c r="A913" t="s">
        <v>1214</v>
      </c>
      <c r="B913" t="s">
        <v>1195</v>
      </c>
      <c r="C913" t="s">
        <v>1215</v>
      </c>
      <c r="D913" s="1">
        <v>18.31</v>
      </c>
      <c r="E913" s="2">
        <v>3.95</v>
      </c>
      <c r="F913" s="2">
        <v>72.32</v>
      </c>
      <c r="G913" t="s">
        <v>1197</v>
      </c>
      <c r="H913">
        <f ca="1">IF(72.32&lt;&gt;72.32,0,0)</f>
        <v>0</v>
      </c>
      <c r="I913" t="s">
        <v>14</v>
      </c>
      <c r="J913" t="s">
        <v>14</v>
      </c>
    </row>
    <row r="914" spans="1:10">
      <c r="A914" t="s">
        <v>1216</v>
      </c>
      <c r="B914" t="s">
        <v>1195</v>
      </c>
      <c r="C914" t="s">
        <v>402</v>
      </c>
      <c r="D914" s="1">
        <v>18.25</v>
      </c>
      <c r="E914" s="2">
        <v>5.2</v>
      </c>
      <c r="F914" s="2">
        <v>94.9</v>
      </c>
      <c r="G914" t="s">
        <v>1197</v>
      </c>
      <c r="H914">
        <f ca="1">IF(94.9&lt;&gt;94.9,0,0)</f>
        <v>0</v>
      </c>
      <c r="I914" t="s">
        <v>14</v>
      </c>
      <c r="J914" t="s">
        <v>14</v>
      </c>
    </row>
    <row r="915" spans="1:10">
      <c r="A915" t="s">
        <v>1217</v>
      </c>
      <c r="B915" t="s">
        <v>1195</v>
      </c>
      <c r="C915" t="s">
        <v>284</v>
      </c>
      <c r="D915" s="1">
        <v>18.41</v>
      </c>
      <c r="E915" s="2">
        <v>4.7</v>
      </c>
      <c r="F915" s="2">
        <v>86.53</v>
      </c>
      <c r="G915" t="s">
        <v>1197</v>
      </c>
      <c r="H915">
        <f ca="1">IF(86.53&lt;&gt;86.53,0,0)</f>
        <v>0</v>
      </c>
      <c r="I915" t="s">
        <v>14</v>
      </c>
      <c r="J915" t="s">
        <v>14</v>
      </c>
    </row>
    <row r="916" spans="1:10">
      <c r="A916" t="s">
        <v>1218</v>
      </c>
      <c r="B916" t="s">
        <v>1195</v>
      </c>
      <c r="C916" t="s">
        <v>280</v>
      </c>
      <c r="D916" s="1">
        <v>18.21</v>
      </c>
      <c r="E916" s="2">
        <v>5.7</v>
      </c>
      <c r="F916" s="2">
        <v>103.8</v>
      </c>
      <c r="G916" t="s">
        <v>1197</v>
      </c>
      <c r="H916">
        <f ca="1">IF(103.8&lt;&gt;103.8,0,0)</f>
        <v>0</v>
      </c>
      <c r="I916" t="s">
        <v>14</v>
      </c>
      <c r="J916" t="s">
        <v>14</v>
      </c>
    </row>
    <row r="917" spans="1:10">
      <c r="A917" t="s">
        <v>1219</v>
      </c>
      <c r="B917" t="s">
        <v>1195</v>
      </c>
      <c r="C917" t="s">
        <v>662</v>
      </c>
      <c r="D917" s="1">
        <v>18.09</v>
      </c>
      <c r="E917" s="2">
        <v>5.95</v>
      </c>
      <c r="F917" s="2">
        <v>107.64</v>
      </c>
      <c r="G917" t="s">
        <v>1197</v>
      </c>
      <c r="H917">
        <f ca="1">IF(107.64&lt;&gt;107.64,0,0)</f>
        <v>0</v>
      </c>
      <c r="I917" t="s">
        <v>14</v>
      </c>
      <c r="J917" t="s">
        <v>14</v>
      </c>
    </row>
    <row r="918" spans="1:10">
      <c r="A918" t="s">
        <v>1220</v>
      </c>
      <c r="B918" t="s">
        <v>1195</v>
      </c>
      <c r="C918" t="s">
        <v>286</v>
      </c>
      <c r="D918" s="1">
        <v>18.21</v>
      </c>
      <c r="E918" s="2">
        <v>3.95</v>
      </c>
      <c r="F918" s="2">
        <v>71.93</v>
      </c>
      <c r="G918" t="s">
        <v>1197</v>
      </c>
      <c r="H918">
        <f ca="1">IF(71.93&lt;&gt;71.93,0,0)</f>
        <v>0</v>
      </c>
      <c r="I918" t="s">
        <v>14</v>
      </c>
      <c r="J918" t="s">
        <v>14</v>
      </c>
    </row>
    <row r="919" spans="1:10">
      <c r="A919" t="s">
        <v>1221</v>
      </c>
      <c r="B919" t="s">
        <v>1222</v>
      </c>
      <c r="C919" t="s">
        <v>20</v>
      </c>
      <c r="D919" s="1">
        <v>18.44</v>
      </c>
      <c r="E919" s="2">
        <v>3.95</v>
      </c>
      <c r="F919" s="2">
        <v>72.84</v>
      </c>
      <c r="G919" t="s">
        <v>1223</v>
      </c>
      <c r="H919">
        <f ca="1">IF(72.84&lt;&gt;72.84,0,0)</f>
        <v>0</v>
      </c>
      <c r="I919" t="s">
        <v>14</v>
      </c>
      <c r="J919" t="s">
        <v>14</v>
      </c>
    </row>
    <row r="920" spans="1:10">
      <c r="A920" t="s">
        <v>1224</v>
      </c>
      <c r="B920" t="s">
        <v>1222</v>
      </c>
      <c r="C920" t="s">
        <v>18</v>
      </c>
      <c r="D920" s="1">
        <v>19.12</v>
      </c>
      <c r="E920" s="2">
        <v>5.45</v>
      </c>
      <c r="F920" s="2">
        <v>104.2</v>
      </c>
      <c r="G920" t="s">
        <v>1223</v>
      </c>
      <c r="H920">
        <f ca="1">IF(104.2&lt;&gt;104.2,0,0)</f>
        <v>0</v>
      </c>
      <c r="I920" t="s">
        <v>14</v>
      </c>
      <c r="J920" t="s">
        <v>14</v>
      </c>
    </row>
    <row r="921" spans="1:10">
      <c r="A921" t="s">
        <v>1225</v>
      </c>
      <c r="B921" t="s">
        <v>1222</v>
      </c>
      <c r="C921" t="s">
        <v>27</v>
      </c>
      <c r="D921" s="1">
        <v>19</v>
      </c>
      <c r="E921" s="2">
        <v>3.45</v>
      </c>
      <c r="F921" s="2">
        <v>65.55</v>
      </c>
      <c r="G921" t="s">
        <v>1223</v>
      </c>
      <c r="H921">
        <f ca="1">IF(65.55&lt;&gt;65.55,0,0)</f>
        <v>0</v>
      </c>
      <c r="I921" t="s">
        <v>14</v>
      </c>
      <c r="J921" t="s">
        <v>14</v>
      </c>
    </row>
    <row r="922" spans="1:10">
      <c r="A922" t="s">
        <v>1226</v>
      </c>
      <c r="B922" t="s">
        <v>1222</v>
      </c>
      <c r="C922" t="s">
        <v>20</v>
      </c>
      <c r="D922" s="1">
        <v>18.96</v>
      </c>
      <c r="E922" s="2">
        <v>3.95</v>
      </c>
      <c r="F922" s="2">
        <v>74.89</v>
      </c>
      <c r="G922" t="s">
        <v>1223</v>
      </c>
      <c r="H922">
        <f ca="1">IF(74.89&lt;&gt;74.89,0,0)</f>
        <v>0</v>
      </c>
      <c r="I922" t="s">
        <v>14</v>
      </c>
      <c r="J922" t="s">
        <v>14</v>
      </c>
    </row>
    <row r="923" spans="1:10">
      <c r="A923" t="s">
        <v>1227</v>
      </c>
      <c r="B923" t="s">
        <v>1222</v>
      </c>
      <c r="C923" t="s">
        <v>330</v>
      </c>
      <c r="D923" s="1">
        <v>18.25</v>
      </c>
      <c r="E923" s="2">
        <v>5.7</v>
      </c>
      <c r="F923" s="2">
        <v>104.03</v>
      </c>
      <c r="G923" t="s">
        <v>1223</v>
      </c>
      <c r="H923">
        <f ca="1">IF(104.03&lt;&gt;104.02,0.010000000000005116,0)</f>
        <v>0</v>
      </c>
      <c r="I923" t="s">
        <v>14</v>
      </c>
      <c r="J923" t="s">
        <v>14</v>
      </c>
    </row>
    <row r="924" spans="1:10">
      <c r="A924" t="s">
        <v>1228</v>
      </c>
      <c r="B924" t="s">
        <v>1222</v>
      </c>
      <c r="C924" t="s">
        <v>383</v>
      </c>
      <c r="D924" s="1">
        <v>18.29</v>
      </c>
      <c r="E924" s="2">
        <v>6.85</v>
      </c>
      <c r="F924" s="2">
        <v>125.29</v>
      </c>
      <c r="G924" t="s">
        <v>1223</v>
      </c>
      <c r="H924">
        <f ca="1">IF(125.29&lt;&gt;125.29,0,0)</f>
        <v>0</v>
      </c>
      <c r="I924" t="s">
        <v>14</v>
      </c>
      <c r="J924" t="s">
        <v>14</v>
      </c>
    </row>
    <row r="925" spans="1:10">
      <c r="A925" t="s">
        <v>1229</v>
      </c>
      <c r="B925" t="s">
        <v>1222</v>
      </c>
      <c r="C925" t="s">
        <v>353</v>
      </c>
      <c r="D925" s="1">
        <v>18.98</v>
      </c>
      <c r="E925" s="2">
        <v>3.95</v>
      </c>
      <c r="F925" s="2">
        <v>74.97</v>
      </c>
      <c r="G925" t="s">
        <v>1223</v>
      </c>
      <c r="H925">
        <f ca="1">IF(74.97&lt;&gt;74.97,0,0)</f>
        <v>0</v>
      </c>
      <c r="I925" t="s">
        <v>14</v>
      </c>
      <c r="J925" t="s">
        <v>14</v>
      </c>
    </row>
    <row r="926" spans="1:10">
      <c r="A926" t="s">
        <v>1230</v>
      </c>
      <c r="B926" t="s">
        <v>1222</v>
      </c>
      <c r="C926" t="s">
        <v>44</v>
      </c>
      <c r="D926" s="1">
        <v>19.06</v>
      </c>
      <c r="E926" s="2">
        <v>3.45</v>
      </c>
      <c r="F926" s="2">
        <v>65.76</v>
      </c>
      <c r="G926" t="s">
        <v>1223</v>
      </c>
      <c r="H926">
        <f ca="1">IF(65.76&lt;&gt;65.76,0,0)</f>
        <v>0</v>
      </c>
      <c r="I926" t="s">
        <v>14</v>
      </c>
      <c r="J926" t="s">
        <v>14</v>
      </c>
    </row>
    <row r="927" spans="1:10">
      <c r="A927" t="s">
        <v>1231</v>
      </c>
      <c r="B927" t="s">
        <v>1222</v>
      </c>
      <c r="C927" t="s">
        <v>669</v>
      </c>
      <c r="D927" s="1">
        <v>18.28</v>
      </c>
      <c r="E927" s="2">
        <v>3.45</v>
      </c>
      <c r="F927" s="2">
        <v>63.07</v>
      </c>
      <c r="G927" t="s">
        <v>1223</v>
      </c>
      <c r="H927">
        <f ca="1">IF(63.07&lt;&gt;63.07,0,0)</f>
        <v>0</v>
      </c>
      <c r="I927" t="s">
        <v>14</v>
      </c>
      <c r="J927" t="s">
        <v>14</v>
      </c>
    </row>
    <row r="928" spans="1:10">
      <c r="A928" t="s">
        <v>1232</v>
      </c>
      <c r="B928" t="s">
        <v>1222</v>
      </c>
      <c r="C928" t="s">
        <v>666</v>
      </c>
      <c r="D928" s="1">
        <v>18.25</v>
      </c>
      <c r="E928" s="2">
        <v>5.2</v>
      </c>
      <c r="F928" s="2">
        <v>94.9</v>
      </c>
      <c r="G928" t="s">
        <v>1223</v>
      </c>
      <c r="H928">
        <f ca="1">IF(94.9&lt;&gt;94.9,0,0)</f>
        <v>0</v>
      </c>
      <c r="I928" t="s">
        <v>14</v>
      </c>
      <c r="J928" t="s">
        <v>14</v>
      </c>
    </row>
    <row r="929" spans="1:10">
      <c r="A929" t="s">
        <v>1233</v>
      </c>
      <c r="B929" t="s">
        <v>1222</v>
      </c>
      <c r="C929" t="s">
        <v>359</v>
      </c>
      <c r="D929" s="1">
        <v>18.2</v>
      </c>
      <c r="E929" s="2">
        <v>5.45</v>
      </c>
      <c r="F929" s="2">
        <v>99.19</v>
      </c>
      <c r="G929" t="s">
        <v>1223</v>
      </c>
      <c r="H929">
        <f ca="1">IF(99.19&lt;&gt;99.19,0,0)</f>
        <v>0</v>
      </c>
      <c r="I929" t="s">
        <v>14</v>
      </c>
      <c r="J929" t="s">
        <v>14</v>
      </c>
    </row>
    <row r="930" spans="1:10">
      <c r="A930" t="s">
        <v>1234</v>
      </c>
      <c r="B930" t="s">
        <v>1222</v>
      </c>
      <c r="C930" t="s">
        <v>367</v>
      </c>
      <c r="D930" s="1">
        <v>18.27</v>
      </c>
      <c r="E930" s="2">
        <v>3.95</v>
      </c>
      <c r="F930" s="2">
        <v>72.17</v>
      </c>
      <c r="G930" t="s">
        <v>1223</v>
      </c>
      <c r="H930">
        <f ca="1">IF(72.17&lt;&gt;72.17,0,0)</f>
        <v>0</v>
      </c>
      <c r="I930" t="s">
        <v>14</v>
      </c>
      <c r="J930" t="s">
        <v>14</v>
      </c>
    </row>
    <row r="931" spans="1:10">
      <c r="A931" t="s">
        <v>1235</v>
      </c>
      <c r="B931" t="s">
        <v>1222</v>
      </c>
      <c r="C931" t="s">
        <v>666</v>
      </c>
      <c r="D931" s="1">
        <v>18.24</v>
      </c>
      <c r="E931" s="2">
        <v>5.2</v>
      </c>
      <c r="F931" s="2">
        <v>94.85</v>
      </c>
      <c r="G931" t="s">
        <v>1223</v>
      </c>
      <c r="H931">
        <f ca="1">IF(94.85&lt;&gt;94.85,0,0)</f>
        <v>0</v>
      </c>
      <c r="I931" t="s">
        <v>14</v>
      </c>
      <c r="J931" t="s">
        <v>14</v>
      </c>
    </row>
    <row r="932" spans="1:10">
      <c r="A932" t="s">
        <v>1236</v>
      </c>
      <c r="B932" t="s">
        <v>1222</v>
      </c>
      <c r="C932" t="s">
        <v>359</v>
      </c>
      <c r="D932" s="1">
        <v>18.24</v>
      </c>
      <c r="E932" s="2">
        <v>5.45</v>
      </c>
      <c r="F932" s="2">
        <v>99.41</v>
      </c>
      <c r="G932" t="s">
        <v>1223</v>
      </c>
      <c r="H932">
        <f ca="1">IF(99.41&lt;&gt;99.41,0,0)</f>
        <v>0</v>
      </c>
      <c r="I932" t="s">
        <v>14</v>
      </c>
      <c r="J932" t="s">
        <v>14</v>
      </c>
    </row>
    <row r="933" spans="1:10">
      <c r="A933" t="s">
        <v>1237</v>
      </c>
      <c r="B933" t="s">
        <v>1222</v>
      </c>
      <c r="C933" t="s">
        <v>359</v>
      </c>
      <c r="D933" s="1">
        <v>18.21</v>
      </c>
      <c r="E933" s="2">
        <v>5.45</v>
      </c>
      <c r="F933" s="2">
        <v>99.24</v>
      </c>
      <c r="G933" t="s">
        <v>1223</v>
      </c>
      <c r="H933">
        <f ca="1">IF(99.24&lt;&gt;99.24,0,0)</f>
        <v>0</v>
      </c>
      <c r="I933" t="s">
        <v>14</v>
      </c>
      <c r="J933" t="s">
        <v>14</v>
      </c>
    </row>
    <row r="934" spans="1:10">
      <c r="A934" t="s">
        <v>1238</v>
      </c>
      <c r="B934" t="s">
        <v>1239</v>
      </c>
      <c r="C934" t="s">
        <v>295</v>
      </c>
      <c r="D934" s="1">
        <v>19.1</v>
      </c>
      <c r="E934" s="2">
        <v>4.15</v>
      </c>
      <c r="F934" s="2">
        <v>79.27</v>
      </c>
      <c r="G934" t="s">
        <v>1240</v>
      </c>
      <c r="H934">
        <f ca="1">IF(79.27&lt;&gt;79.27,0,0)</f>
        <v>0</v>
      </c>
      <c r="I934" t="s">
        <v>14</v>
      </c>
      <c r="J934" t="s">
        <v>14</v>
      </c>
    </row>
    <row r="935" spans="1:10">
      <c r="A935" t="s">
        <v>1241</v>
      </c>
      <c r="B935" t="s">
        <v>1239</v>
      </c>
      <c r="C935" t="s">
        <v>259</v>
      </c>
      <c r="D935" s="1">
        <v>19.01</v>
      </c>
      <c r="E935" s="2">
        <v>4.15</v>
      </c>
      <c r="F935" s="2">
        <v>78.89</v>
      </c>
      <c r="G935" t="s">
        <v>1240</v>
      </c>
      <c r="H935">
        <f ca="1">IF(78.89&lt;&gt;78.89,0,0)</f>
        <v>0</v>
      </c>
      <c r="I935" t="s">
        <v>14</v>
      </c>
      <c r="J935" t="s">
        <v>14</v>
      </c>
    </row>
    <row r="936" spans="1:10">
      <c r="A936" t="s">
        <v>1242</v>
      </c>
      <c r="B936" t="s">
        <v>1239</v>
      </c>
      <c r="C936" t="s">
        <v>257</v>
      </c>
      <c r="D936" s="1">
        <v>19.04</v>
      </c>
      <c r="E936" s="2">
        <v>4.3</v>
      </c>
      <c r="F936" s="2">
        <v>81.87</v>
      </c>
      <c r="G936" t="s">
        <v>1240</v>
      </c>
      <c r="H936">
        <f ca="1">IF(81.87&lt;&gt;81.87,0,0)</f>
        <v>0</v>
      </c>
      <c r="I936" t="s">
        <v>14</v>
      </c>
      <c r="J936" t="s">
        <v>14</v>
      </c>
    </row>
    <row r="937" spans="1:10">
      <c r="A937" t="s">
        <v>1243</v>
      </c>
      <c r="B937" t="s">
        <v>1239</v>
      </c>
      <c r="C937" t="s">
        <v>259</v>
      </c>
      <c r="D937" s="1">
        <v>19</v>
      </c>
      <c r="E937" s="2">
        <v>4.15</v>
      </c>
      <c r="F937" s="2">
        <v>78.85</v>
      </c>
      <c r="G937" t="s">
        <v>1240</v>
      </c>
      <c r="H937">
        <f ca="1">IF(78.85&lt;&gt;78.85,0,0)</f>
        <v>0</v>
      </c>
      <c r="I937" t="s">
        <v>14</v>
      </c>
      <c r="J937" t="s">
        <v>14</v>
      </c>
    </row>
    <row r="938" spans="1:10">
      <c r="A938" t="s">
        <v>1244</v>
      </c>
      <c r="B938" t="s">
        <v>1239</v>
      </c>
      <c r="C938" t="s">
        <v>251</v>
      </c>
      <c r="D938" s="1">
        <v>19.03</v>
      </c>
      <c r="E938" s="2">
        <v>3.85</v>
      </c>
      <c r="F938" s="2">
        <v>73.27</v>
      </c>
      <c r="G938" t="s">
        <v>1240</v>
      </c>
      <c r="H938">
        <f ca="1">IF(73.27&lt;&gt;73.27,0,0)</f>
        <v>0</v>
      </c>
      <c r="I938" t="s">
        <v>14</v>
      </c>
      <c r="J938" t="s">
        <v>14</v>
      </c>
    </row>
    <row r="939" spans="1:10">
      <c r="A939" t="s">
        <v>1245</v>
      </c>
      <c r="B939" t="s">
        <v>1239</v>
      </c>
      <c r="C939" t="s">
        <v>253</v>
      </c>
      <c r="D939" s="1">
        <v>19.03</v>
      </c>
      <c r="E939" s="2">
        <v>4.15</v>
      </c>
      <c r="F939" s="2">
        <v>78.97</v>
      </c>
      <c r="G939" t="s">
        <v>1240</v>
      </c>
      <c r="H939">
        <f ca="1">IF(78.97&lt;&gt;78.97,0,0)</f>
        <v>0</v>
      </c>
      <c r="I939" t="s">
        <v>14</v>
      </c>
      <c r="J939" t="s">
        <v>14</v>
      </c>
    </row>
    <row r="940" spans="1:10">
      <c r="A940" t="s">
        <v>1246</v>
      </c>
      <c r="B940" t="s">
        <v>1239</v>
      </c>
      <c r="C940" t="s">
        <v>259</v>
      </c>
      <c r="D940" s="1">
        <v>19.03</v>
      </c>
      <c r="E940" s="2">
        <v>4.15</v>
      </c>
      <c r="F940" s="2">
        <v>78.97</v>
      </c>
      <c r="G940" t="s">
        <v>1240</v>
      </c>
      <c r="H940">
        <f ca="1">IF(78.97&lt;&gt;78.97,0,0)</f>
        <v>0</v>
      </c>
      <c r="I940" t="s">
        <v>14</v>
      </c>
      <c r="J940" t="s">
        <v>14</v>
      </c>
    </row>
    <row r="941" spans="1:10">
      <c r="A941" t="s">
        <v>1247</v>
      </c>
      <c r="B941" t="s">
        <v>1239</v>
      </c>
      <c r="C941" t="s">
        <v>253</v>
      </c>
      <c r="D941" s="1">
        <v>18.98</v>
      </c>
      <c r="E941" s="2">
        <v>4.15</v>
      </c>
      <c r="F941" s="2">
        <v>78.77</v>
      </c>
      <c r="G941" t="s">
        <v>1240</v>
      </c>
      <c r="H941">
        <f ca="1">IF(78.77&lt;&gt;78.77,0,0)</f>
        <v>0</v>
      </c>
      <c r="I941" t="s">
        <v>14</v>
      </c>
      <c r="J941" t="s">
        <v>14</v>
      </c>
    </row>
    <row r="942" spans="1:10">
      <c r="A942" t="s">
        <v>1248</v>
      </c>
      <c r="B942" t="s">
        <v>1239</v>
      </c>
      <c r="C942" t="s">
        <v>249</v>
      </c>
      <c r="D942" s="1">
        <v>18.96</v>
      </c>
      <c r="E942" s="2">
        <v>4.3</v>
      </c>
      <c r="F942" s="2">
        <v>81.53</v>
      </c>
      <c r="G942" t="s">
        <v>1240</v>
      </c>
      <c r="H942">
        <f ca="1">IF(81.53&lt;&gt;81.53,0,0)</f>
        <v>0</v>
      </c>
      <c r="I942" t="s">
        <v>14</v>
      </c>
      <c r="J942" t="s">
        <v>14</v>
      </c>
    </row>
    <row r="943" spans="1:10">
      <c r="A943" t="s">
        <v>1249</v>
      </c>
      <c r="B943" t="s">
        <v>1239</v>
      </c>
      <c r="C943" t="s">
        <v>270</v>
      </c>
      <c r="D943" s="1">
        <v>19.06</v>
      </c>
      <c r="E943" s="2">
        <v>3.85</v>
      </c>
      <c r="F943" s="2">
        <v>73.38</v>
      </c>
      <c r="G943" t="s">
        <v>1240</v>
      </c>
      <c r="H943">
        <f ca="1">IF(73.38&lt;&gt;73.38,0,0)</f>
        <v>0</v>
      </c>
      <c r="I943" t="s">
        <v>14</v>
      </c>
      <c r="J943" t="s">
        <v>14</v>
      </c>
    </row>
    <row r="944" spans="1:10">
      <c r="A944" t="s">
        <v>1250</v>
      </c>
      <c r="B944" t="s">
        <v>1239</v>
      </c>
      <c r="C944" t="s">
        <v>253</v>
      </c>
      <c r="D944" s="1">
        <v>19.06</v>
      </c>
      <c r="E944" s="2">
        <v>4.15</v>
      </c>
      <c r="F944" s="2">
        <v>79.1</v>
      </c>
      <c r="G944" t="s">
        <v>1240</v>
      </c>
      <c r="H944">
        <f ca="1">IF(79.1&lt;&gt;79.1,0,0)</f>
        <v>0</v>
      </c>
      <c r="I944" t="s">
        <v>14</v>
      </c>
      <c r="J944" t="s">
        <v>14</v>
      </c>
    </row>
    <row r="945" spans="1:10">
      <c r="A945" t="s">
        <v>1251</v>
      </c>
      <c r="B945" t="s">
        <v>1239</v>
      </c>
      <c r="C945" t="s">
        <v>253</v>
      </c>
      <c r="D945" s="1">
        <v>19.06</v>
      </c>
      <c r="E945" s="2">
        <v>4.15</v>
      </c>
      <c r="F945" s="2">
        <v>79.1</v>
      </c>
      <c r="G945" t="s">
        <v>1240</v>
      </c>
      <c r="H945">
        <f ca="1">IF(79.1&lt;&gt;79.1,0,0)</f>
        <v>0</v>
      </c>
      <c r="I945" t="s">
        <v>14</v>
      </c>
      <c r="J945" t="s">
        <v>14</v>
      </c>
    </row>
    <row r="946" spans="1:10">
      <c r="A946" t="s">
        <v>1252</v>
      </c>
      <c r="B946" t="s">
        <v>1239</v>
      </c>
      <c r="C946" t="s">
        <v>626</v>
      </c>
      <c r="D946" s="1">
        <v>19</v>
      </c>
      <c r="E946" s="2">
        <v>3.8</v>
      </c>
      <c r="F946" s="2">
        <v>72.2</v>
      </c>
      <c r="G946" t="s">
        <v>1240</v>
      </c>
      <c r="H946">
        <f ca="1">IF(72.2&lt;&gt;72.2,0,0)</f>
        <v>0</v>
      </c>
      <c r="I946" t="s">
        <v>14</v>
      </c>
      <c r="J946" t="s">
        <v>14</v>
      </c>
    </row>
    <row r="947" spans="1:10">
      <c r="A947" t="s">
        <v>1253</v>
      </c>
      <c r="B947" t="s">
        <v>1239</v>
      </c>
      <c r="C947" t="s">
        <v>261</v>
      </c>
      <c r="D947" s="1">
        <v>19.1</v>
      </c>
      <c r="E947" s="2">
        <v>3.1</v>
      </c>
      <c r="F947" s="2">
        <v>59.21</v>
      </c>
      <c r="G947" t="s">
        <v>1240</v>
      </c>
      <c r="H947">
        <f ca="1">IF(59.21&lt;&gt;59.21,0,0)</f>
        <v>0</v>
      </c>
      <c r="I947" t="s">
        <v>14</v>
      </c>
      <c r="J947" t="s">
        <v>14</v>
      </c>
    </row>
    <row r="948" spans="1:10">
      <c r="A948" t="s">
        <v>1254</v>
      </c>
      <c r="B948" t="s">
        <v>1239</v>
      </c>
      <c r="C948" t="s">
        <v>249</v>
      </c>
      <c r="D948" s="1">
        <v>19.05</v>
      </c>
      <c r="E948" s="2">
        <v>4.3</v>
      </c>
      <c r="F948" s="2">
        <v>81.92</v>
      </c>
      <c r="G948" t="s">
        <v>1240</v>
      </c>
      <c r="H948">
        <f ca="1">IF(81.92&lt;&gt;81.92,0,0)</f>
        <v>0</v>
      </c>
      <c r="I948" t="s">
        <v>14</v>
      </c>
      <c r="J948" t="s">
        <v>14</v>
      </c>
    </row>
    <row r="949" spans="1:10">
      <c r="A949" t="s">
        <v>1255</v>
      </c>
      <c r="B949" t="s">
        <v>1239</v>
      </c>
      <c r="C949" t="s">
        <v>293</v>
      </c>
      <c r="D949" s="1">
        <v>18.95</v>
      </c>
      <c r="E949" s="2">
        <v>3.1</v>
      </c>
      <c r="F949" s="2">
        <v>58.75</v>
      </c>
      <c r="G949" t="s">
        <v>1240</v>
      </c>
      <c r="H949">
        <f ca="1">IF(58.75&lt;&gt;58.74,0.00999999999999801,0)</f>
        <v>0</v>
      </c>
      <c r="I949" t="s">
        <v>14</v>
      </c>
      <c r="J949" t="s">
        <v>14</v>
      </c>
    </row>
    <row r="950" spans="1:10">
      <c r="A950" t="s">
        <v>1256</v>
      </c>
      <c r="B950" t="s">
        <v>1239</v>
      </c>
      <c r="C950" t="s">
        <v>249</v>
      </c>
      <c r="D950" s="1">
        <v>18.96</v>
      </c>
      <c r="E950" s="2">
        <v>4.3</v>
      </c>
      <c r="F950" s="2">
        <v>81.53</v>
      </c>
      <c r="G950" t="s">
        <v>1240</v>
      </c>
      <c r="H950">
        <f ca="1">IF(81.53&lt;&gt;81.53,0,0)</f>
        <v>0</v>
      </c>
      <c r="I950" t="s">
        <v>14</v>
      </c>
      <c r="J950" t="s">
        <v>14</v>
      </c>
    </row>
    <row r="951" spans="1:10">
      <c r="A951" t="s">
        <v>1257</v>
      </c>
      <c r="B951" t="s">
        <v>1239</v>
      </c>
      <c r="C951" t="s">
        <v>311</v>
      </c>
      <c r="D951" s="1">
        <v>19.06</v>
      </c>
      <c r="E951" s="2">
        <v>4.15</v>
      </c>
      <c r="F951" s="2">
        <v>79.1</v>
      </c>
      <c r="G951" t="s">
        <v>1240</v>
      </c>
      <c r="H951">
        <f ca="1">IF(79.1&lt;&gt;79.1,0,0)</f>
        <v>0</v>
      </c>
      <c r="I951" t="s">
        <v>14</v>
      </c>
      <c r="J951" t="s">
        <v>14</v>
      </c>
    </row>
    <row r="952" spans="1:10">
      <c r="A952" t="s">
        <v>1258</v>
      </c>
      <c r="B952" t="s">
        <v>1239</v>
      </c>
      <c r="C952" t="s">
        <v>261</v>
      </c>
      <c r="D952" s="1">
        <v>19.02</v>
      </c>
      <c r="E952" s="2">
        <v>3.1</v>
      </c>
      <c r="F952" s="2">
        <v>58.96</v>
      </c>
      <c r="G952" t="s">
        <v>1240</v>
      </c>
      <c r="H952">
        <f ca="1">IF(58.96&lt;&gt;58.96,0,0)</f>
        <v>0</v>
      </c>
      <c r="I952" t="s">
        <v>14</v>
      </c>
      <c r="J952" t="s">
        <v>14</v>
      </c>
    </row>
    <row r="953" spans="1:10">
      <c r="A953" t="s">
        <v>1259</v>
      </c>
      <c r="B953" t="s">
        <v>1239</v>
      </c>
      <c r="C953" t="s">
        <v>309</v>
      </c>
      <c r="D953" s="1">
        <v>19.03</v>
      </c>
      <c r="E953" s="2">
        <v>4.15</v>
      </c>
      <c r="F953" s="2">
        <v>78.97</v>
      </c>
      <c r="G953" t="s">
        <v>1240</v>
      </c>
      <c r="H953">
        <f ca="1">IF(78.97&lt;&gt;78.97,0,0)</f>
        <v>0</v>
      </c>
      <c r="I953" t="s">
        <v>14</v>
      </c>
      <c r="J953" t="s">
        <v>14</v>
      </c>
    </row>
    <row r="954" spans="1:10">
      <c r="A954" t="s">
        <v>1260</v>
      </c>
      <c r="B954" t="s">
        <v>1239</v>
      </c>
      <c r="C954" t="s">
        <v>249</v>
      </c>
      <c r="D954" s="1">
        <v>19</v>
      </c>
      <c r="E954" s="2">
        <v>4.3</v>
      </c>
      <c r="F954" s="2">
        <v>81.7</v>
      </c>
      <c r="G954" t="s">
        <v>1240</v>
      </c>
      <c r="H954">
        <f ca="1">IF(81.7&lt;&gt;81.7,0,0)</f>
        <v>0</v>
      </c>
      <c r="I954" t="s">
        <v>14</v>
      </c>
      <c r="J954" t="s">
        <v>14</v>
      </c>
    </row>
    <row r="955" spans="1:10">
      <c r="A955" t="s">
        <v>1261</v>
      </c>
      <c r="B955" t="s">
        <v>1239</v>
      </c>
      <c r="C955" t="s">
        <v>251</v>
      </c>
      <c r="D955" s="1">
        <v>19.1</v>
      </c>
      <c r="E955" s="2">
        <v>3.85</v>
      </c>
      <c r="F955" s="2">
        <v>73.54</v>
      </c>
      <c r="G955" t="s">
        <v>1240</v>
      </c>
      <c r="H955">
        <f ca="1">IF(73.54&lt;&gt;73.54,0,0)</f>
        <v>0</v>
      </c>
      <c r="I955" t="s">
        <v>14</v>
      </c>
      <c r="J955" t="s">
        <v>14</v>
      </c>
    </row>
    <row r="956" spans="1:10">
      <c r="A956" t="s">
        <v>1262</v>
      </c>
      <c r="B956" t="s">
        <v>1239</v>
      </c>
      <c r="C956" t="s">
        <v>249</v>
      </c>
      <c r="D956" s="1">
        <v>19.03</v>
      </c>
      <c r="E956" s="2">
        <v>4.3</v>
      </c>
      <c r="F956" s="2">
        <v>81.83</v>
      </c>
      <c r="G956" t="s">
        <v>1240</v>
      </c>
      <c r="H956">
        <f ca="1">IF(81.83&lt;&gt;81.83,0,0)</f>
        <v>0</v>
      </c>
      <c r="I956" t="s">
        <v>14</v>
      </c>
      <c r="J956" t="s">
        <v>14</v>
      </c>
    </row>
    <row r="957" spans="1:10">
      <c r="A957" t="s">
        <v>1263</v>
      </c>
      <c r="B957" t="s">
        <v>1239</v>
      </c>
      <c r="C957" t="s">
        <v>261</v>
      </c>
      <c r="D957" s="1">
        <v>19.09</v>
      </c>
      <c r="E957" s="2">
        <v>3.1</v>
      </c>
      <c r="F957" s="2">
        <v>59.18</v>
      </c>
      <c r="G957" t="s">
        <v>1240</v>
      </c>
      <c r="H957">
        <f ca="1">IF(59.18&lt;&gt;59.18,0,0)</f>
        <v>0</v>
      </c>
      <c r="I957" t="s">
        <v>14</v>
      </c>
      <c r="J957" t="s">
        <v>14</v>
      </c>
    </row>
    <row r="958" spans="1:10">
      <c r="A958" t="s">
        <v>1264</v>
      </c>
      <c r="B958" t="s">
        <v>1239</v>
      </c>
      <c r="C958" t="s">
        <v>324</v>
      </c>
      <c r="D958" s="1">
        <v>19.09</v>
      </c>
      <c r="E958" s="2">
        <v>3.45</v>
      </c>
      <c r="F958" s="2">
        <v>65.86</v>
      </c>
      <c r="G958" t="s">
        <v>1240</v>
      </c>
      <c r="H958">
        <f ca="1">IF(65.86&lt;&gt;65.86,0,0)</f>
        <v>0</v>
      </c>
      <c r="I958" t="s">
        <v>14</v>
      </c>
      <c r="J958" t="s">
        <v>14</v>
      </c>
    </row>
    <row r="959" spans="1:10">
      <c r="A959" t="s">
        <v>1265</v>
      </c>
      <c r="B959" t="s">
        <v>1239</v>
      </c>
      <c r="C959" t="s">
        <v>326</v>
      </c>
      <c r="D959" s="1">
        <v>19.06</v>
      </c>
      <c r="E959" s="2">
        <v>3</v>
      </c>
      <c r="F959" s="2">
        <v>57.18</v>
      </c>
      <c r="G959" t="s">
        <v>1240</v>
      </c>
      <c r="H959">
        <f ca="1">IF(57.18&lt;&gt;57.18,0,0)</f>
        <v>0</v>
      </c>
      <c r="I959" t="s">
        <v>14</v>
      </c>
      <c r="J959" t="s">
        <v>14</v>
      </c>
    </row>
    <row r="960" spans="1:10">
      <c r="A960" t="s">
        <v>1266</v>
      </c>
      <c r="B960" t="s">
        <v>1239</v>
      </c>
      <c r="C960" t="s">
        <v>261</v>
      </c>
      <c r="D960" s="1">
        <v>19.01</v>
      </c>
      <c r="E960" s="2">
        <v>3.1</v>
      </c>
      <c r="F960" s="2">
        <v>58.93</v>
      </c>
      <c r="G960" t="s">
        <v>1240</v>
      </c>
      <c r="H960">
        <f ca="1">IF(58.93&lt;&gt;58.93,0,0)</f>
        <v>0</v>
      </c>
      <c r="I960" t="s">
        <v>14</v>
      </c>
      <c r="J960" t="s">
        <v>14</v>
      </c>
    </row>
    <row r="961" spans="1:10">
      <c r="A961" t="s">
        <v>1267</v>
      </c>
      <c r="B961" t="s">
        <v>1239</v>
      </c>
      <c r="C961" t="s">
        <v>253</v>
      </c>
      <c r="D961" s="1">
        <v>19.03</v>
      </c>
      <c r="E961" s="2">
        <v>4.15</v>
      </c>
      <c r="F961" s="2">
        <v>78.97</v>
      </c>
      <c r="G961" t="s">
        <v>1240</v>
      </c>
      <c r="H961">
        <f ca="1">IF(78.97&lt;&gt;78.97,0,0)</f>
        <v>0</v>
      </c>
      <c r="I961" t="s">
        <v>14</v>
      </c>
      <c r="J961" t="s">
        <v>14</v>
      </c>
    </row>
    <row r="962" spans="1:10">
      <c r="A962" t="s">
        <v>1268</v>
      </c>
      <c r="B962" t="s">
        <v>1239</v>
      </c>
      <c r="C962" t="s">
        <v>311</v>
      </c>
      <c r="D962" s="1">
        <v>19.05</v>
      </c>
      <c r="E962" s="2">
        <v>4.15</v>
      </c>
      <c r="F962" s="2">
        <v>79.06</v>
      </c>
      <c r="G962" t="s">
        <v>1240</v>
      </c>
      <c r="H962">
        <f ca="1">IF(79.06&lt;&gt;79.06,0,0)</f>
        <v>0</v>
      </c>
      <c r="I962" t="s">
        <v>14</v>
      </c>
      <c r="J962" t="s">
        <v>14</v>
      </c>
    </row>
    <row r="963" spans="1:10">
      <c r="A963" t="s">
        <v>1269</v>
      </c>
      <c r="B963" t="s">
        <v>1270</v>
      </c>
      <c r="C963" t="s">
        <v>280</v>
      </c>
      <c r="D963" s="1">
        <v>20.53</v>
      </c>
      <c r="E963" s="2">
        <v>5.7</v>
      </c>
      <c r="F963" s="2">
        <v>117.02</v>
      </c>
      <c r="G963" t="s">
        <v>1271</v>
      </c>
      <c r="H963">
        <f ca="1">IF(117.02&lt;&gt;117.02,0,0)</f>
        <v>0</v>
      </c>
      <c r="I963" t="s">
        <v>14</v>
      </c>
      <c r="J963" t="s">
        <v>14</v>
      </c>
    </row>
    <row r="964" spans="1:10">
      <c r="A964" t="s">
        <v>1272</v>
      </c>
      <c r="B964" t="s">
        <v>1270</v>
      </c>
      <c r="C964" t="s">
        <v>284</v>
      </c>
      <c r="D964" s="1">
        <v>20.55</v>
      </c>
      <c r="E964" s="2">
        <v>4.7</v>
      </c>
      <c r="F964" s="2">
        <v>96.59</v>
      </c>
      <c r="G964" t="s">
        <v>1271</v>
      </c>
      <c r="H964">
        <f ca="1">IF(96.59&lt;&gt;96.58,0.010000000000005116,0)</f>
        <v>0</v>
      </c>
      <c r="I964" t="s">
        <v>14</v>
      </c>
      <c r="J964" t="s">
        <v>14</v>
      </c>
    </row>
    <row r="965" spans="1:10">
      <c r="A965" t="s">
        <v>1273</v>
      </c>
      <c r="B965" t="s">
        <v>1274</v>
      </c>
      <c r="C965" t="s">
        <v>12</v>
      </c>
      <c r="D965" s="1">
        <v>20.51</v>
      </c>
      <c r="E965" s="2">
        <v>3.45</v>
      </c>
      <c r="F965" s="2">
        <v>70.76</v>
      </c>
      <c r="G965" t="s">
        <v>1275</v>
      </c>
      <c r="H965">
        <f ca="1">IF(70.76&lt;&gt;70.76,0,0)</f>
        <v>0</v>
      </c>
      <c r="I965" t="s">
        <v>14</v>
      </c>
      <c r="J965" t="s">
        <v>14</v>
      </c>
    </row>
    <row r="966" spans="1:10">
      <c r="A966" t="s">
        <v>1276</v>
      </c>
      <c r="B966" t="s">
        <v>1274</v>
      </c>
      <c r="C966" t="s">
        <v>1277</v>
      </c>
      <c r="D966" s="1">
        <v>20.69</v>
      </c>
      <c r="E966" s="2">
        <v>3.95</v>
      </c>
      <c r="F966" s="2">
        <v>81.73</v>
      </c>
      <c r="G966" t="s">
        <v>1275</v>
      </c>
      <c r="H966">
        <f ca="1">IF(81.73&lt;&gt;81.73,0,0)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1274</v>
      </c>
      <c r="C967" t="s">
        <v>18</v>
      </c>
      <c r="D967" s="1">
        <v>20.62</v>
      </c>
      <c r="E967" s="2">
        <v>5.45</v>
      </c>
      <c r="F967" s="2">
        <v>112.38</v>
      </c>
      <c r="G967" t="s">
        <v>1275</v>
      </c>
      <c r="H967">
        <f ca="1">IF(112.38&lt;&gt;112.38,0,0)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1274</v>
      </c>
      <c r="C968" t="s">
        <v>339</v>
      </c>
      <c r="D968" s="1">
        <v>20.66</v>
      </c>
      <c r="E968" s="2">
        <v>3.45</v>
      </c>
      <c r="F968" s="2">
        <v>71.28</v>
      </c>
      <c r="G968" t="s">
        <v>1275</v>
      </c>
      <c r="H968">
        <f ca="1">IF(71.28&lt;&gt;71.28,0,0)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1274</v>
      </c>
      <c r="C969" t="s">
        <v>345</v>
      </c>
      <c r="D969" s="1">
        <v>20.67</v>
      </c>
      <c r="E969" s="2">
        <v>5.45</v>
      </c>
      <c r="F969" s="2">
        <v>112.65</v>
      </c>
      <c r="G969" t="s">
        <v>1275</v>
      </c>
      <c r="H969">
        <f ca="1">IF(112.65&lt;&gt;112.65,0,0)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1274</v>
      </c>
      <c r="C970" t="s">
        <v>18</v>
      </c>
      <c r="D970" s="1">
        <v>20.75</v>
      </c>
      <c r="E970" s="2">
        <v>5.45</v>
      </c>
      <c r="F970" s="2">
        <v>113.09</v>
      </c>
      <c r="G970" t="s">
        <v>1275</v>
      </c>
      <c r="H970">
        <f ca="1">IF(113.09&lt;&gt;113.09,0,0)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1274</v>
      </c>
      <c r="C971" t="s">
        <v>18</v>
      </c>
      <c r="D971" s="1">
        <v>20.64</v>
      </c>
      <c r="E971" s="2">
        <v>5.45</v>
      </c>
      <c r="F971" s="2">
        <v>112.49</v>
      </c>
      <c r="G971" t="s">
        <v>1275</v>
      </c>
      <c r="H971">
        <f ca="1">IF(112.49&lt;&gt;112.49,0,0)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1274</v>
      </c>
      <c r="C972" t="s">
        <v>330</v>
      </c>
      <c r="D972" s="1">
        <v>21.52</v>
      </c>
      <c r="E972" s="2">
        <v>5.7</v>
      </c>
      <c r="F972" s="2">
        <v>122.66</v>
      </c>
      <c r="G972" t="s">
        <v>1275</v>
      </c>
      <c r="H972">
        <f ca="1">IF(122.66&lt;&gt;122.66,0,0)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1274</v>
      </c>
      <c r="C973" t="s">
        <v>32</v>
      </c>
      <c r="D973" s="1">
        <v>21.64</v>
      </c>
      <c r="E973" s="2">
        <v>3.5</v>
      </c>
      <c r="F973" s="2">
        <v>75.74</v>
      </c>
      <c r="G973" t="s">
        <v>1275</v>
      </c>
      <c r="H973">
        <f ca="1">IF(75.74&lt;&gt;75.74,0,0)</f>
        <v>0</v>
      </c>
      <c r="I973" t="s">
        <v>14</v>
      </c>
      <c r="J973" t="s">
        <v>14</v>
      </c>
    </row>
    <row r="974" spans="1:10">
      <c r="A974" t="s">
        <v>1285</v>
      </c>
      <c r="B974" t="s">
        <v>1274</v>
      </c>
      <c r="C974" t="s">
        <v>330</v>
      </c>
      <c r="D974" s="1">
        <v>21.56</v>
      </c>
      <c r="E974" s="2">
        <v>5.7</v>
      </c>
      <c r="F974" s="2">
        <v>122.89</v>
      </c>
      <c r="G974" t="s">
        <v>1275</v>
      </c>
      <c r="H974">
        <f ca="1">IF(122.89&lt;&gt;122.89,0,0)</f>
        <v>0</v>
      </c>
      <c r="I974" t="s">
        <v>14</v>
      </c>
      <c r="J974" t="s">
        <v>14</v>
      </c>
    </row>
    <row r="975" spans="1:10">
      <c r="A975" t="s">
        <v>1286</v>
      </c>
      <c r="B975" t="s">
        <v>1274</v>
      </c>
      <c r="C975" t="s">
        <v>32</v>
      </c>
      <c r="D975" s="1">
        <v>21.54</v>
      </c>
      <c r="E975" s="2">
        <v>3.5</v>
      </c>
      <c r="F975" s="2">
        <v>75.39</v>
      </c>
      <c r="G975" t="s">
        <v>1275</v>
      </c>
      <c r="H975">
        <f ca="1">IF(75.39&lt;&gt;75.39,0,0)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1274</v>
      </c>
      <c r="C976" t="s">
        <v>34</v>
      </c>
      <c r="D976" s="1">
        <v>21.58</v>
      </c>
      <c r="E976" s="2">
        <v>5.45</v>
      </c>
      <c r="F976" s="2">
        <v>117.61</v>
      </c>
      <c r="G976" t="s">
        <v>1275</v>
      </c>
      <c r="H976">
        <f ca="1">IF(117.61&lt;&gt;117.61,0,0)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1274</v>
      </c>
      <c r="C977" t="s">
        <v>330</v>
      </c>
      <c r="D977" s="1">
        <v>21.6</v>
      </c>
      <c r="E977" s="2">
        <v>5.7</v>
      </c>
      <c r="F977" s="2">
        <v>123.12</v>
      </c>
      <c r="G977" t="s">
        <v>1275</v>
      </c>
      <c r="H977">
        <f ca="1">IF(123.12&lt;&gt;123.12,0,0)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1274</v>
      </c>
      <c r="C978" t="s">
        <v>38</v>
      </c>
      <c r="D978" s="1">
        <v>21.49</v>
      </c>
      <c r="E978" s="2">
        <v>3.45</v>
      </c>
      <c r="F978" s="2">
        <v>74.14</v>
      </c>
      <c r="G978" t="s">
        <v>1275</v>
      </c>
      <c r="H978">
        <f ca="1">IF(74.14&lt;&gt;74.14,0,0)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1274</v>
      </c>
      <c r="C979" t="s">
        <v>34</v>
      </c>
      <c r="D979" s="1">
        <v>21.17</v>
      </c>
      <c r="E979" s="2">
        <v>5.45</v>
      </c>
      <c r="F979" s="2">
        <v>115.38</v>
      </c>
      <c r="G979" t="s">
        <v>1275</v>
      </c>
      <c r="H979">
        <f ca="1">IF(115.38&lt;&gt;115.38,0,0)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1274</v>
      </c>
      <c r="C980" t="s">
        <v>44</v>
      </c>
      <c r="D980" s="1">
        <v>20.93</v>
      </c>
      <c r="E980" s="2">
        <v>3.45</v>
      </c>
      <c r="F980" s="2">
        <v>72.21</v>
      </c>
      <c r="G980" t="s">
        <v>1275</v>
      </c>
      <c r="H980">
        <f ca="1">IF(72.21&lt;&gt;72.21,0,0)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1274</v>
      </c>
      <c r="C981" t="s">
        <v>1025</v>
      </c>
      <c r="D981" s="1">
        <v>21.42</v>
      </c>
      <c r="E981" s="2">
        <v>3.95</v>
      </c>
      <c r="F981" s="2">
        <v>84.61</v>
      </c>
      <c r="G981" t="s">
        <v>1275</v>
      </c>
      <c r="H981">
        <f ca="1">IF(84.61&lt;&gt;84.61,0,0)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1274</v>
      </c>
      <c r="C982" t="s">
        <v>669</v>
      </c>
      <c r="D982" s="1">
        <v>20.69</v>
      </c>
      <c r="E982" s="2">
        <v>3.45</v>
      </c>
      <c r="F982" s="2">
        <v>71.38</v>
      </c>
      <c r="G982" t="s">
        <v>1275</v>
      </c>
      <c r="H982">
        <f ca="1">IF(71.38&lt;&gt;71.38,0,0)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1274</v>
      </c>
      <c r="C983" t="s">
        <v>359</v>
      </c>
      <c r="D983" s="1">
        <v>20.7</v>
      </c>
      <c r="E983" s="2">
        <v>5.45</v>
      </c>
      <c r="F983" s="2">
        <v>112.82</v>
      </c>
      <c r="G983" t="s">
        <v>1275</v>
      </c>
      <c r="H983">
        <f ca="1">IF(112.82&lt;&gt;112.82,0,0)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1274</v>
      </c>
      <c r="C984" t="s">
        <v>674</v>
      </c>
      <c r="D984" s="1">
        <v>20.74</v>
      </c>
      <c r="E984" s="2">
        <v>5.45</v>
      </c>
      <c r="F984" s="2">
        <v>113.03</v>
      </c>
      <c r="G984" t="s">
        <v>1275</v>
      </c>
      <c r="H984">
        <f ca="1">IF(113.03&lt;&gt;113.03,0,0)</f>
        <v>0</v>
      </c>
      <c r="I984" t="s">
        <v>14</v>
      </c>
      <c r="J984" t="s">
        <v>14</v>
      </c>
    </row>
    <row r="985" spans="1:10">
      <c r="A985" t="s">
        <v>1296</v>
      </c>
      <c r="B985" t="s">
        <v>1274</v>
      </c>
      <c r="C985" t="s">
        <v>666</v>
      </c>
      <c r="D985" s="1">
        <v>20.73</v>
      </c>
      <c r="E985" s="2">
        <v>5.2</v>
      </c>
      <c r="F985" s="2">
        <v>107.8</v>
      </c>
      <c r="G985" t="s">
        <v>1275</v>
      </c>
      <c r="H985">
        <f ca="1">IF(107.8&lt;&gt;107.8,0,0)</f>
        <v>0</v>
      </c>
      <c r="I985" t="s">
        <v>14</v>
      </c>
      <c r="J985" t="s">
        <v>14</v>
      </c>
    </row>
    <row r="986" spans="1:10">
      <c r="A986" t="s">
        <v>1297</v>
      </c>
      <c r="B986" t="s">
        <v>1274</v>
      </c>
      <c r="C986" t="s">
        <v>674</v>
      </c>
      <c r="D986" s="1">
        <v>20.7</v>
      </c>
      <c r="E986" s="2">
        <v>5.45</v>
      </c>
      <c r="F986" s="2">
        <v>112.82</v>
      </c>
      <c r="G986" t="s">
        <v>1275</v>
      </c>
      <c r="H986">
        <f ca="1">IF(112.82&lt;&gt;112.82,0,0)</f>
        <v>0</v>
      </c>
      <c r="I986" t="s">
        <v>14</v>
      </c>
      <c r="J986" t="s">
        <v>14</v>
      </c>
    </row>
    <row r="987" spans="1:10">
      <c r="A987" t="s">
        <v>1298</v>
      </c>
      <c r="B987" t="s">
        <v>1274</v>
      </c>
      <c r="C987" t="s">
        <v>359</v>
      </c>
      <c r="D987" s="1">
        <v>20.73</v>
      </c>
      <c r="E987" s="2">
        <v>5.45</v>
      </c>
      <c r="F987" s="2">
        <v>112.98</v>
      </c>
      <c r="G987" t="s">
        <v>1275</v>
      </c>
      <c r="H987">
        <f ca="1">IF(112.98&lt;&gt;112.98,0,0)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1274</v>
      </c>
      <c r="C988" t="s">
        <v>359</v>
      </c>
      <c r="D988" s="1">
        <v>20.67</v>
      </c>
      <c r="E988" s="2">
        <v>5.45</v>
      </c>
      <c r="F988" s="2">
        <v>112.65</v>
      </c>
      <c r="G988" t="s">
        <v>1275</v>
      </c>
      <c r="H988">
        <f ca="1">IF(112.65&lt;&gt;112.65,0,0)</f>
        <v>0</v>
      </c>
      <c r="I988" t="s">
        <v>14</v>
      </c>
      <c r="J988" t="s">
        <v>14</v>
      </c>
    </row>
    <row r="989" spans="1:10">
      <c r="A989" t="s">
        <v>1300</v>
      </c>
      <c r="B989" t="s">
        <v>1274</v>
      </c>
      <c r="C989" t="s">
        <v>364</v>
      </c>
      <c r="D989" s="1">
        <v>20.68</v>
      </c>
      <c r="E989" s="2">
        <v>5.95</v>
      </c>
      <c r="F989" s="2">
        <v>123.05</v>
      </c>
      <c r="G989" t="s">
        <v>1275</v>
      </c>
      <c r="H989">
        <f ca="1">IF(123.05&lt;&gt;123.05,0,0)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1302</v>
      </c>
      <c r="C990" t="s">
        <v>16</v>
      </c>
      <c r="D990" s="1">
        <v>20.19</v>
      </c>
      <c r="E990" s="2">
        <v>5.95</v>
      </c>
      <c r="F990" s="2">
        <v>120.13</v>
      </c>
      <c r="G990" t="s">
        <v>1303</v>
      </c>
      <c r="H990">
        <f ca="1">IF(120.13&lt;&gt;120.13,0,0)</f>
        <v>0</v>
      </c>
      <c r="I990" t="s">
        <v>14</v>
      </c>
      <c r="J990" t="s">
        <v>14</v>
      </c>
    </row>
    <row r="991" spans="1:10">
      <c r="A991" t="s">
        <v>1304</v>
      </c>
      <c r="B991" t="s">
        <v>1302</v>
      </c>
      <c r="C991" t="s">
        <v>345</v>
      </c>
      <c r="D991" s="1">
        <v>20.33</v>
      </c>
      <c r="E991" s="2">
        <v>5.45</v>
      </c>
      <c r="F991" s="2">
        <v>110.8</v>
      </c>
      <c r="G991" t="s">
        <v>1303</v>
      </c>
      <c r="H991">
        <f ca="1">IF(110.8&lt;&gt;110.8,0,0)</f>
        <v>0</v>
      </c>
      <c r="I991" t="s">
        <v>14</v>
      </c>
      <c r="J991" t="s">
        <v>14</v>
      </c>
    </row>
    <row r="992" spans="1:10">
      <c r="A992" t="s">
        <v>1305</v>
      </c>
      <c r="B992" t="s">
        <v>1302</v>
      </c>
      <c r="C992" t="s">
        <v>375</v>
      </c>
      <c r="D992" s="1">
        <v>20.35</v>
      </c>
      <c r="E992" s="2">
        <v>7.3</v>
      </c>
      <c r="F992" s="2">
        <v>148.56</v>
      </c>
      <c r="G992" t="s">
        <v>1303</v>
      </c>
      <c r="H992">
        <f ca="1">IF(148.56&lt;&gt;148.56,0,0)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1302</v>
      </c>
      <c r="C993" t="s">
        <v>653</v>
      </c>
      <c r="D993" s="1">
        <v>20.48</v>
      </c>
      <c r="E993" s="2">
        <v>6.15</v>
      </c>
      <c r="F993" s="2">
        <v>125.95</v>
      </c>
      <c r="G993" t="s">
        <v>1303</v>
      </c>
      <c r="H993">
        <f ca="1">IF(125.95&lt;&gt;125.95,0,0)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1302</v>
      </c>
      <c r="C994" t="s">
        <v>367</v>
      </c>
      <c r="D994" s="1">
        <v>20.34</v>
      </c>
      <c r="E994" s="2">
        <v>3.95</v>
      </c>
      <c r="F994" s="2">
        <v>80.34</v>
      </c>
      <c r="G994" t="s">
        <v>1303</v>
      </c>
      <c r="H994">
        <f ca="1">IF(80.34&lt;&gt;80.34,0,0)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1309</v>
      </c>
      <c r="C995" t="s">
        <v>67</v>
      </c>
      <c r="D995" s="1">
        <v>22.96</v>
      </c>
      <c r="E995" s="2">
        <v>5.95</v>
      </c>
      <c r="F995" s="2">
        <v>136.61</v>
      </c>
      <c r="G995" t="s">
        <v>1310</v>
      </c>
      <c r="H995">
        <f ca="1">IF(136.61&lt;&gt;136.61,0,0)</f>
        <v>0</v>
      </c>
      <c r="I995" t="s">
        <v>14</v>
      </c>
      <c r="J995" t="s">
        <v>14</v>
      </c>
    </row>
    <row r="996" spans="1:10">
      <c r="A996" t="s">
        <v>1311</v>
      </c>
      <c r="B996" t="s">
        <v>1309</v>
      </c>
      <c r="C996" t="s">
        <v>65</v>
      </c>
      <c r="D996" s="1">
        <v>22.92</v>
      </c>
      <c r="E996" s="2">
        <v>9.3</v>
      </c>
      <c r="F996" s="2">
        <v>213.16</v>
      </c>
      <c r="G996" t="s">
        <v>1310</v>
      </c>
      <c r="H996">
        <f ca="1">IF(213.16&lt;&gt;213.16,0,0)</f>
        <v>0</v>
      </c>
      <c r="I996" t="s">
        <v>14</v>
      </c>
      <c r="J996" t="s">
        <v>14</v>
      </c>
    </row>
    <row r="997" spans="1:10">
      <c r="A997" t="s">
        <v>1312</v>
      </c>
      <c r="B997" t="s">
        <v>1309</v>
      </c>
      <c r="C997" t="s">
        <v>57</v>
      </c>
      <c r="D997" s="1">
        <v>22.92</v>
      </c>
      <c r="E997" s="2">
        <v>4.9</v>
      </c>
      <c r="F997" s="2">
        <v>112.31</v>
      </c>
      <c r="G997" t="s">
        <v>1310</v>
      </c>
      <c r="H997">
        <f ca="1">IF(112.31&lt;&gt;112.31,0,0)</f>
        <v>0</v>
      </c>
      <c r="I997" t="s">
        <v>14</v>
      </c>
      <c r="J997" t="s">
        <v>14</v>
      </c>
    </row>
    <row r="998" spans="1:10">
      <c r="A998" t="s">
        <v>1313</v>
      </c>
      <c r="B998" t="s">
        <v>1309</v>
      </c>
      <c r="C998" t="s">
        <v>63</v>
      </c>
      <c r="D998" s="1">
        <v>22.89</v>
      </c>
      <c r="E998" s="2">
        <v>5.95</v>
      </c>
      <c r="F998" s="2">
        <v>136.2</v>
      </c>
      <c r="G998" t="s">
        <v>1310</v>
      </c>
      <c r="H998">
        <f ca="1">IF(136.2&lt;&gt;136.2,0,0)</f>
        <v>0</v>
      </c>
      <c r="I998" t="s">
        <v>14</v>
      </c>
      <c r="J998" t="s">
        <v>14</v>
      </c>
    </row>
    <row r="999" spans="1:10">
      <c r="A999" t="s">
        <v>1314</v>
      </c>
      <c r="B999" t="s">
        <v>1309</v>
      </c>
      <c r="C999" t="s">
        <v>63</v>
      </c>
      <c r="D999" s="1">
        <v>22.94</v>
      </c>
      <c r="E999" s="2">
        <v>5.95</v>
      </c>
      <c r="F999" s="2">
        <v>136.49</v>
      </c>
      <c r="G999" t="s">
        <v>1310</v>
      </c>
      <c r="H999">
        <f ca="1">IF(136.49&lt;&gt;136.49,0,0)</f>
        <v>0</v>
      </c>
      <c r="I999" t="s">
        <v>14</v>
      </c>
      <c r="J999" t="s">
        <v>14</v>
      </c>
    </row>
    <row r="1000" spans="1:10">
      <c r="A1000" t="s">
        <v>1315</v>
      </c>
      <c r="B1000" t="s">
        <v>1309</v>
      </c>
      <c r="C1000" t="s">
        <v>57</v>
      </c>
      <c r="D1000" s="1">
        <v>22.94</v>
      </c>
      <c r="E1000" s="2">
        <v>4.9</v>
      </c>
      <c r="F1000" s="2">
        <v>112.41</v>
      </c>
      <c r="G1000" t="s">
        <v>1310</v>
      </c>
      <c r="H1000">
        <f ca="1">IF(112.41&lt;&gt;112.41,0,0)</f>
        <v>0</v>
      </c>
      <c r="I1000" t="s">
        <v>14</v>
      </c>
      <c r="J1000" t="s">
        <v>14</v>
      </c>
    </row>
    <row r="1001" spans="1:10">
      <c r="A1001" t="s">
        <v>1316</v>
      </c>
      <c r="B1001" t="s">
        <v>1309</v>
      </c>
      <c r="C1001" t="s">
        <v>47</v>
      </c>
      <c r="D1001" s="1">
        <v>22.83</v>
      </c>
      <c r="E1001" s="2">
        <v>6.15</v>
      </c>
      <c r="F1001" s="2">
        <v>140.4</v>
      </c>
      <c r="G1001" t="s">
        <v>1310</v>
      </c>
      <c r="H1001">
        <f ca="1">IF(140.4&lt;&gt;140.4,0,0)</f>
        <v>0</v>
      </c>
      <c r="I1001" t="s">
        <v>14</v>
      </c>
      <c r="J1001" t="s">
        <v>14</v>
      </c>
    </row>
    <row r="1002" spans="1:10">
      <c r="A1002" t="s">
        <v>1317</v>
      </c>
      <c r="B1002" t="s">
        <v>1309</v>
      </c>
      <c r="C1002" t="s">
        <v>52</v>
      </c>
      <c r="D1002" s="1">
        <v>22.64</v>
      </c>
      <c r="E1002" s="2">
        <v>6.45</v>
      </c>
      <c r="F1002" s="2">
        <v>146.03</v>
      </c>
      <c r="G1002" t="s">
        <v>1310</v>
      </c>
      <c r="H1002">
        <f ca="1">IF(146.03&lt;&gt;146.03,0,0)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1309</v>
      </c>
      <c r="C1003" t="s">
        <v>57</v>
      </c>
      <c r="D1003" s="1">
        <v>22.73</v>
      </c>
      <c r="E1003" s="2">
        <v>4.9</v>
      </c>
      <c r="F1003" s="2">
        <v>111.38</v>
      </c>
      <c r="G1003" t="s">
        <v>1310</v>
      </c>
      <c r="H1003">
        <f ca="1">IF(111.38&lt;&gt;111.38,0,0)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1309</v>
      </c>
      <c r="C1004" t="s">
        <v>57</v>
      </c>
      <c r="D1004" s="1">
        <v>22.63</v>
      </c>
      <c r="E1004" s="2">
        <v>4.9</v>
      </c>
      <c r="F1004" s="2">
        <v>110.89</v>
      </c>
      <c r="G1004" t="s">
        <v>1310</v>
      </c>
      <c r="H1004">
        <f ca="1">IF(110.89&lt;&gt;110.89,0,0)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1309</v>
      </c>
      <c r="C1005" t="s">
        <v>146</v>
      </c>
      <c r="D1005" s="1">
        <v>22.25</v>
      </c>
      <c r="E1005" s="2">
        <v>5.2</v>
      </c>
      <c r="F1005" s="2">
        <v>115.7</v>
      </c>
      <c r="G1005" t="s">
        <v>1310</v>
      </c>
      <c r="H1005">
        <f ca="1">IF(115.7&lt;&gt;115.7,0,0)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1309</v>
      </c>
      <c r="C1006" t="s">
        <v>65</v>
      </c>
      <c r="D1006" s="1">
        <v>22.81</v>
      </c>
      <c r="E1006" s="2">
        <v>9.3</v>
      </c>
      <c r="F1006" s="2">
        <v>212.13</v>
      </c>
      <c r="G1006" t="s">
        <v>1310</v>
      </c>
      <c r="H1006">
        <f ca="1">IF(212.13&lt;&gt;212.13,0,0)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1323</v>
      </c>
      <c r="C1007" t="s">
        <v>249</v>
      </c>
      <c r="D1007" s="1">
        <v>22.54</v>
      </c>
      <c r="E1007" s="2">
        <v>4.3</v>
      </c>
      <c r="F1007" s="2">
        <v>96.92</v>
      </c>
      <c r="G1007" t="s">
        <v>1324</v>
      </c>
      <c r="H1007">
        <f ca="1">IF(96.92&lt;&gt;96.92,0,0)</f>
        <v>0</v>
      </c>
      <c r="I1007" t="s">
        <v>14</v>
      </c>
      <c r="J1007" t="s">
        <v>14</v>
      </c>
    </row>
    <row r="1008" spans="1:10">
      <c r="A1008" t="s">
        <v>1325</v>
      </c>
      <c r="B1008" t="s">
        <v>1323</v>
      </c>
      <c r="C1008" t="s">
        <v>261</v>
      </c>
      <c r="D1008" s="1">
        <v>22.5</v>
      </c>
      <c r="E1008" s="2">
        <v>3.1</v>
      </c>
      <c r="F1008" s="2">
        <v>69.75</v>
      </c>
      <c r="G1008" t="s">
        <v>1324</v>
      </c>
      <c r="H1008">
        <f ca="1">IF(69.75&lt;&gt;69.75,0,0)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1323</v>
      </c>
      <c r="C1009" t="s">
        <v>253</v>
      </c>
      <c r="D1009" s="1">
        <v>22.6</v>
      </c>
      <c r="E1009" s="2">
        <v>4.15</v>
      </c>
      <c r="F1009" s="2">
        <v>93.79</v>
      </c>
      <c r="G1009" t="s">
        <v>1324</v>
      </c>
      <c r="H1009">
        <f ca="1">IF(93.79&lt;&gt;93.79,0,0)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1323</v>
      </c>
      <c r="C1010" t="s">
        <v>253</v>
      </c>
      <c r="D1010" s="1">
        <v>22.52</v>
      </c>
      <c r="E1010" s="2">
        <v>4.15</v>
      </c>
      <c r="F1010" s="2">
        <v>93.46</v>
      </c>
      <c r="G1010" t="s">
        <v>1324</v>
      </c>
      <c r="H1010">
        <f ca="1">IF(93.46&lt;&gt;93.46,0,0)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1323</v>
      </c>
      <c r="C1011" t="s">
        <v>253</v>
      </c>
      <c r="D1011" s="1">
        <v>22.49</v>
      </c>
      <c r="E1011" s="2">
        <v>4.15</v>
      </c>
      <c r="F1011" s="2">
        <v>93.33</v>
      </c>
      <c r="G1011" t="s">
        <v>1324</v>
      </c>
      <c r="H1011">
        <f ca="1">IF(93.33&lt;&gt;93.33,0,0)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1323</v>
      </c>
      <c r="C1012" t="s">
        <v>263</v>
      </c>
      <c r="D1012" s="1">
        <v>22.47</v>
      </c>
      <c r="E1012" s="2">
        <v>4.15</v>
      </c>
      <c r="F1012" s="2">
        <v>93.25</v>
      </c>
      <c r="G1012" t="s">
        <v>1324</v>
      </c>
      <c r="H1012">
        <f ca="1">IF(93.25&lt;&gt;93.25,0,0)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1323</v>
      </c>
      <c r="C1013" t="s">
        <v>259</v>
      </c>
      <c r="D1013" s="1">
        <v>22.49</v>
      </c>
      <c r="E1013" s="2">
        <v>4.15</v>
      </c>
      <c r="F1013" s="2">
        <v>93.33</v>
      </c>
      <c r="G1013" t="s">
        <v>1324</v>
      </c>
      <c r="H1013">
        <f ca="1">IF(93.33&lt;&gt;93.33,0,0)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1323</v>
      </c>
      <c r="C1014" t="s">
        <v>251</v>
      </c>
      <c r="D1014" s="1">
        <v>22.51</v>
      </c>
      <c r="E1014" s="2">
        <v>3.85</v>
      </c>
      <c r="F1014" s="2">
        <v>86.66</v>
      </c>
      <c r="G1014" t="s">
        <v>1324</v>
      </c>
      <c r="H1014">
        <f ca="1">IF(86.66&lt;&gt;86.66,0,0)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1323</v>
      </c>
      <c r="C1015" t="s">
        <v>253</v>
      </c>
      <c r="D1015" s="1">
        <v>22.55</v>
      </c>
      <c r="E1015" s="2">
        <v>4.15</v>
      </c>
      <c r="F1015" s="2">
        <v>93.58</v>
      </c>
      <c r="G1015" t="s">
        <v>1324</v>
      </c>
      <c r="H1015">
        <f ca="1">IF(93.58&lt;&gt;93.58,0,0)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1323</v>
      </c>
      <c r="C1016" t="s">
        <v>261</v>
      </c>
      <c r="D1016" s="1">
        <v>22.53</v>
      </c>
      <c r="E1016" s="2">
        <v>3.1</v>
      </c>
      <c r="F1016" s="2">
        <v>69.84</v>
      </c>
      <c r="G1016" t="s">
        <v>1324</v>
      </c>
      <c r="H1016">
        <f ca="1">IF(69.84&lt;&gt;69.84,0,0)</f>
        <v>0</v>
      </c>
      <c r="I1016" t="s">
        <v>14</v>
      </c>
      <c r="J1016" t="s">
        <v>14</v>
      </c>
    </row>
    <row r="1017" spans="1:10">
      <c r="A1017" t="s">
        <v>1334</v>
      </c>
      <c r="B1017" t="s">
        <v>1323</v>
      </c>
      <c r="C1017" t="s">
        <v>253</v>
      </c>
      <c r="D1017" s="1">
        <v>22.5</v>
      </c>
      <c r="E1017" s="2">
        <v>4.15</v>
      </c>
      <c r="F1017" s="2">
        <v>93.38</v>
      </c>
      <c r="G1017" t="s">
        <v>1324</v>
      </c>
      <c r="H1017">
        <f ca="1">IF(93.38&lt;&gt;93.38,0,0)</f>
        <v>0</v>
      </c>
      <c r="I1017" t="s">
        <v>14</v>
      </c>
      <c r="J1017" t="s">
        <v>14</v>
      </c>
    </row>
    <row r="1018" spans="1:10">
      <c r="A1018" t="s">
        <v>1335</v>
      </c>
      <c r="B1018" t="s">
        <v>1323</v>
      </c>
      <c r="C1018" t="s">
        <v>305</v>
      </c>
      <c r="D1018" s="1">
        <v>22.46</v>
      </c>
      <c r="E1018" s="2">
        <v>4.9</v>
      </c>
      <c r="F1018" s="2">
        <v>110.05</v>
      </c>
      <c r="G1018" t="s">
        <v>1324</v>
      </c>
      <c r="H1018">
        <f ca="1">IF(110.05&lt;&gt;110.05,0,0)</f>
        <v>0</v>
      </c>
      <c r="I1018" t="s">
        <v>14</v>
      </c>
      <c r="J1018" t="s">
        <v>14</v>
      </c>
    </row>
    <row r="1019" spans="1:10">
      <c r="A1019" t="s">
        <v>1336</v>
      </c>
      <c r="B1019" t="s">
        <v>1323</v>
      </c>
      <c r="C1019" t="s">
        <v>249</v>
      </c>
      <c r="D1019" s="1">
        <v>22.19</v>
      </c>
      <c r="E1019" s="2">
        <v>4.3</v>
      </c>
      <c r="F1019" s="2">
        <v>95.42</v>
      </c>
      <c r="G1019" t="s">
        <v>1324</v>
      </c>
      <c r="H1019">
        <f ca="1">IF(95.42&lt;&gt;95.42,0,0)</f>
        <v>0</v>
      </c>
      <c r="I1019" t="s">
        <v>14</v>
      </c>
      <c r="J1019" t="s">
        <v>14</v>
      </c>
    </row>
    <row r="1020" spans="1:10">
      <c r="A1020" t="s">
        <v>1337</v>
      </c>
      <c r="B1020" t="s">
        <v>1323</v>
      </c>
      <c r="C1020" t="s">
        <v>311</v>
      </c>
      <c r="D1020" s="1">
        <v>22.48</v>
      </c>
      <c r="E1020" s="2">
        <v>4.15</v>
      </c>
      <c r="F1020" s="2">
        <v>93.29</v>
      </c>
      <c r="G1020" t="s">
        <v>1324</v>
      </c>
      <c r="H1020">
        <f ca="1">IF(93.29&lt;&gt;93.29,0,0)</f>
        <v>0</v>
      </c>
      <c r="I1020" t="s">
        <v>14</v>
      </c>
      <c r="J1020" t="s">
        <v>14</v>
      </c>
    </row>
    <row r="1021" spans="1:10">
      <c r="A1021" t="s">
        <v>1338</v>
      </c>
      <c r="B1021" t="s">
        <v>1323</v>
      </c>
      <c r="C1021" t="s">
        <v>311</v>
      </c>
      <c r="D1021" s="1">
        <v>22.41</v>
      </c>
      <c r="E1021" s="2">
        <v>4.15</v>
      </c>
      <c r="F1021" s="2">
        <v>93</v>
      </c>
      <c r="G1021" t="s">
        <v>1324</v>
      </c>
      <c r="H1021">
        <f ca="1">IF(93&lt;&gt;93,0,0)</f>
        <v>0</v>
      </c>
      <c r="I1021" t="s">
        <v>14</v>
      </c>
      <c r="J1021" t="s">
        <v>14</v>
      </c>
    </row>
    <row r="1022" spans="1:10">
      <c r="A1022" t="s">
        <v>1339</v>
      </c>
      <c r="B1022" t="s">
        <v>1323</v>
      </c>
      <c r="C1022" t="s">
        <v>259</v>
      </c>
      <c r="D1022" s="1">
        <v>22.44</v>
      </c>
      <c r="E1022" s="2">
        <v>4.15</v>
      </c>
      <c r="F1022" s="2">
        <v>93.13</v>
      </c>
      <c r="G1022" t="s">
        <v>1324</v>
      </c>
      <c r="H1022">
        <f ca="1">IF(93.13&lt;&gt;93.13,0,0)</f>
        <v>0</v>
      </c>
      <c r="I1022" t="s">
        <v>14</v>
      </c>
      <c r="J1022" t="s">
        <v>14</v>
      </c>
    </row>
    <row r="1023" spans="1:10">
      <c r="A1023" t="s">
        <v>1340</v>
      </c>
      <c r="B1023" t="s">
        <v>1323</v>
      </c>
      <c r="C1023" t="s">
        <v>251</v>
      </c>
      <c r="D1023" s="1">
        <v>22.46</v>
      </c>
      <c r="E1023" s="2">
        <v>3.85</v>
      </c>
      <c r="F1023" s="2">
        <v>86.47</v>
      </c>
      <c r="G1023" t="s">
        <v>1324</v>
      </c>
      <c r="H1023">
        <f ca="1">IF(86.47&lt;&gt;86.47,0,0)</f>
        <v>0</v>
      </c>
      <c r="I1023" t="s">
        <v>14</v>
      </c>
      <c r="J1023" t="s">
        <v>14</v>
      </c>
    </row>
    <row r="1024" spans="1:10">
      <c r="A1024" t="s">
        <v>1341</v>
      </c>
      <c r="B1024" t="s">
        <v>1323</v>
      </c>
      <c r="C1024" t="s">
        <v>326</v>
      </c>
      <c r="D1024" s="1">
        <v>22.54</v>
      </c>
      <c r="E1024" s="2">
        <v>3</v>
      </c>
      <c r="F1024" s="2">
        <v>67.62</v>
      </c>
      <c r="G1024" t="s">
        <v>1324</v>
      </c>
      <c r="H1024">
        <f ca="1">IF(67.62&lt;&gt;67.62,0,0)</f>
        <v>0</v>
      </c>
      <c r="I1024" t="s">
        <v>14</v>
      </c>
      <c r="J1024" t="s">
        <v>14</v>
      </c>
    </row>
    <row r="1025" spans="1:10">
      <c r="A1025" t="s">
        <v>1342</v>
      </c>
      <c r="B1025" t="s">
        <v>1323</v>
      </c>
      <c r="C1025" t="s">
        <v>311</v>
      </c>
      <c r="D1025" s="1">
        <v>22.4</v>
      </c>
      <c r="E1025" s="2">
        <v>4.15</v>
      </c>
      <c r="F1025" s="2">
        <v>92.96</v>
      </c>
      <c r="G1025" t="s">
        <v>1324</v>
      </c>
      <c r="H1025">
        <f ca="1">IF(92.96&lt;&gt;92.96,0,0)</f>
        <v>0</v>
      </c>
      <c r="I1025" t="s">
        <v>14</v>
      </c>
      <c r="J1025" t="s">
        <v>14</v>
      </c>
    </row>
    <row r="1026" spans="1:10">
      <c r="A1026" t="s">
        <v>1343</v>
      </c>
      <c r="B1026" t="s">
        <v>1323</v>
      </c>
      <c r="C1026" t="s">
        <v>293</v>
      </c>
      <c r="D1026" s="1">
        <v>22.41</v>
      </c>
      <c r="E1026" s="2">
        <v>3.1</v>
      </c>
      <c r="F1026" s="2">
        <v>69.47</v>
      </c>
      <c r="G1026" t="s">
        <v>1324</v>
      </c>
      <c r="H1026">
        <f ca="1">IF(69.47&lt;&gt;69.47,0,0)</f>
        <v>0</v>
      </c>
      <c r="I1026" t="s">
        <v>14</v>
      </c>
      <c r="J1026" t="s">
        <v>14</v>
      </c>
    </row>
    <row r="1027" spans="1:10">
      <c r="A1027" t="s">
        <v>1344</v>
      </c>
      <c r="B1027" t="s">
        <v>1323</v>
      </c>
      <c r="C1027" t="s">
        <v>249</v>
      </c>
      <c r="D1027" s="1">
        <v>22.44</v>
      </c>
      <c r="E1027" s="2">
        <v>4.3</v>
      </c>
      <c r="F1027" s="2">
        <v>96.49</v>
      </c>
      <c r="G1027" t="s">
        <v>1324</v>
      </c>
      <c r="H1027">
        <f ca="1">IF(96.49&lt;&gt;96.49,0,0)</f>
        <v>0</v>
      </c>
      <c r="I1027" t="s">
        <v>14</v>
      </c>
      <c r="J1027" t="s">
        <v>14</v>
      </c>
    </row>
    <row r="1028" spans="1:10">
      <c r="A1028" t="s">
        <v>1345</v>
      </c>
      <c r="B1028" t="s">
        <v>1323</v>
      </c>
      <c r="C1028" t="s">
        <v>311</v>
      </c>
      <c r="D1028" s="1">
        <v>22.54</v>
      </c>
      <c r="E1028" s="2">
        <v>4.15</v>
      </c>
      <c r="F1028" s="2">
        <v>93.54</v>
      </c>
      <c r="G1028" t="s">
        <v>1324</v>
      </c>
      <c r="H1028">
        <f ca="1">IF(93.54&lt;&gt;93.54,0,0)</f>
        <v>0</v>
      </c>
      <c r="I1028" t="s">
        <v>14</v>
      </c>
      <c r="J1028" t="s">
        <v>14</v>
      </c>
    </row>
    <row r="1029" spans="1:10">
      <c r="A1029" t="s">
        <v>1346</v>
      </c>
      <c r="B1029" t="s">
        <v>1323</v>
      </c>
      <c r="C1029" t="s">
        <v>261</v>
      </c>
      <c r="D1029" s="1">
        <v>22.56</v>
      </c>
      <c r="E1029" s="2">
        <v>3.1</v>
      </c>
      <c r="F1029" s="2">
        <v>69.94</v>
      </c>
      <c r="G1029" t="s">
        <v>1324</v>
      </c>
      <c r="H1029">
        <f ca="1">IF(69.94&lt;&gt;69.94,0,0)</f>
        <v>0</v>
      </c>
      <c r="I1029" t="s">
        <v>14</v>
      </c>
      <c r="J1029" t="s">
        <v>14</v>
      </c>
    </row>
    <row r="1030" spans="1:10">
      <c r="A1030" t="s">
        <v>1347</v>
      </c>
      <c r="B1030" t="s">
        <v>1323</v>
      </c>
      <c r="C1030" t="s">
        <v>643</v>
      </c>
      <c r="D1030" s="1">
        <v>22.49</v>
      </c>
      <c r="E1030" s="2">
        <v>3.75</v>
      </c>
      <c r="F1030" s="2">
        <v>84.34</v>
      </c>
      <c r="G1030" t="s">
        <v>1324</v>
      </c>
      <c r="H1030">
        <f ca="1">IF(84.34&lt;&gt;84.34,0,0)</f>
        <v>0</v>
      </c>
      <c r="I1030" t="s">
        <v>14</v>
      </c>
      <c r="J1030" t="s">
        <v>14</v>
      </c>
    </row>
    <row r="1031" spans="1:10">
      <c r="A1031" t="s">
        <v>1348</v>
      </c>
      <c r="B1031" t="s">
        <v>1323</v>
      </c>
      <c r="C1031" t="s">
        <v>311</v>
      </c>
      <c r="D1031" s="1">
        <v>22.51</v>
      </c>
      <c r="E1031" s="2">
        <v>4.15</v>
      </c>
      <c r="F1031" s="2">
        <v>93.42</v>
      </c>
      <c r="G1031" t="s">
        <v>1324</v>
      </c>
      <c r="H1031">
        <f ca="1">IF(93.42&lt;&gt;93.42,0,0)</f>
        <v>0</v>
      </c>
      <c r="I1031" t="s">
        <v>14</v>
      </c>
      <c r="J1031" t="s">
        <v>14</v>
      </c>
    </row>
    <row r="1032" spans="1:10">
      <c r="A1032" t="s">
        <v>1349</v>
      </c>
      <c r="B1032" t="s">
        <v>1323</v>
      </c>
      <c r="C1032" t="s">
        <v>326</v>
      </c>
      <c r="D1032" s="1">
        <v>22.49</v>
      </c>
      <c r="E1032" s="2">
        <v>3</v>
      </c>
      <c r="F1032" s="2">
        <v>67.47</v>
      </c>
      <c r="G1032" t="s">
        <v>1324</v>
      </c>
      <c r="H1032">
        <f ca="1">IF(67.47&lt;&gt;67.47,0,0)</f>
        <v>0</v>
      </c>
      <c r="I1032" t="s">
        <v>14</v>
      </c>
      <c r="J1032" t="s">
        <v>14</v>
      </c>
    </row>
    <row r="1033" spans="1:10">
      <c r="A1033" t="s">
        <v>1350</v>
      </c>
      <c r="B1033" t="s">
        <v>1323</v>
      </c>
      <c r="C1033" t="s">
        <v>311</v>
      </c>
      <c r="D1033" s="1">
        <v>22.54</v>
      </c>
      <c r="E1033" s="2">
        <v>4.15</v>
      </c>
      <c r="F1033" s="2">
        <v>93.54</v>
      </c>
      <c r="G1033" t="s">
        <v>1324</v>
      </c>
      <c r="H1033">
        <f ca="1">IF(93.54&lt;&gt;93.54,0,0)</f>
        <v>0</v>
      </c>
      <c r="I1033" t="s">
        <v>14</v>
      </c>
      <c r="J1033" t="s">
        <v>14</v>
      </c>
    </row>
    <row r="1034" spans="1:10">
      <c r="A1034" t="s">
        <v>1351</v>
      </c>
      <c r="B1034" t="s">
        <v>1323</v>
      </c>
      <c r="C1034" t="s">
        <v>309</v>
      </c>
      <c r="D1034" s="1">
        <v>22.48</v>
      </c>
      <c r="E1034" s="2">
        <v>4.15</v>
      </c>
      <c r="F1034" s="2">
        <v>93.29</v>
      </c>
      <c r="G1034" t="s">
        <v>1324</v>
      </c>
      <c r="H1034">
        <f ca="1">IF(93.29&lt;&gt;93.29,0,0)</f>
        <v>0</v>
      </c>
      <c r="I1034" t="s">
        <v>14</v>
      </c>
      <c r="J1034" t="s">
        <v>14</v>
      </c>
    </row>
    <row r="1035" spans="1:10">
      <c r="A1035" t="s">
        <v>1352</v>
      </c>
      <c r="B1035" t="s">
        <v>1323</v>
      </c>
      <c r="C1035" t="s">
        <v>311</v>
      </c>
      <c r="D1035" s="1">
        <v>22.53</v>
      </c>
      <c r="E1035" s="2">
        <v>4.15</v>
      </c>
      <c r="F1035" s="2">
        <v>93.5</v>
      </c>
      <c r="G1035" t="s">
        <v>1324</v>
      </c>
      <c r="H1035">
        <f ca="1">IF(93.5&lt;&gt;93.5,0,0)</f>
        <v>0</v>
      </c>
      <c r="I1035" t="s">
        <v>14</v>
      </c>
      <c r="J1035" t="s">
        <v>14</v>
      </c>
    </row>
    <row r="1036" spans="1:10">
      <c r="A1036" t="s">
        <v>1353</v>
      </c>
      <c r="B1036" t="s">
        <v>1323</v>
      </c>
      <c r="C1036" t="s">
        <v>261</v>
      </c>
      <c r="D1036" s="1">
        <v>22.53</v>
      </c>
      <c r="E1036" s="2">
        <v>3.1</v>
      </c>
      <c r="F1036" s="2">
        <v>69.84</v>
      </c>
      <c r="G1036" t="s">
        <v>1324</v>
      </c>
      <c r="H1036">
        <f ca="1">IF(69.84&lt;&gt;69.84,0,0)</f>
        <v>0</v>
      </c>
      <c r="I1036" t="s">
        <v>14</v>
      </c>
      <c r="J1036" t="s">
        <v>14</v>
      </c>
    </row>
    <row r="1037" spans="1:10">
      <c r="A1037" t="s">
        <v>1354</v>
      </c>
      <c r="B1037" t="s">
        <v>1323</v>
      </c>
      <c r="C1037" t="s">
        <v>606</v>
      </c>
      <c r="D1037" s="1">
        <v>22.54</v>
      </c>
      <c r="E1037" s="2">
        <v>3.1</v>
      </c>
      <c r="F1037" s="2">
        <v>69.87</v>
      </c>
      <c r="G1037" t="s">
        <v>1324</v>
      </c>
      <c r="H1037">
        <f ca="1">IF(69.87&lt;&gt;69.87,0,0)</f>
        <v>0</v>
      </c>
      <c r="I1037" t="s">
        <v>14</v>
      </c>
      <c r="J1037" t="s">
        <v>14</v>
      </c>
    </row>
    <row r="1038" spans="1:10">
      <c r="A1038" t="s">
        <v>1355</v>
      </c>
      <c r="B1038" t="s">
        <v>1356</v>
      </c>
      <c r="C1038" t="s">
        <v>253</v>
      </c>
      <c r="D1038" s="1">
        <v>20.53</v>
      </c>
      <c r="E1038" s="2">
        <v>4.15</v>
      </c>
      <c r="F1038" s="2">
        <v>85.2</v>
      </c>
      <c r="G1038" t="s">
        <v>1324</v>
      </c>
      <c r="H1038">
        <f ca="1">IF(85.2&lt;&gt;85.2,0,0)</f>
        <v>0</v>
      </c>
      <c r="I1038" t="s">
        <v>14</v>
      </c>
      <c r="J1038" t="s">
        <v>14</v>
      </c>
    </row>
    <row r="1039" spans="1:10">
      <c r="A1039" t="s">
        <v>1357</v>
      </c>
      <c r="B1039" t="s">
        <v>1356</v>
      </c>
      <c r="C1039" t="s">
        <v>311</v>
      </c>
      <c r="D1039" s="1">
        <v>20.43</v>
      </c>
      <c r="E1039" s="2">
        <v>4.15</v>
      </c>
      <c r="F1039" s="2">
        <v>84.78</v>
      </c>
      <c r="G1039" t="s">
        <v>1324</v>
      </c>
      <c r="H1039">
        <f ca="1">IF(84.78&lt;&gt;84.78,0,0)</f>
        <v>0</v>
      </c>
      <c r="I1039" t="s">
        <v>14</v>
      </c>
      <c r="J1039" t="s">
        <v>14</v>
      </c>
    </row>
    <row r="1040" spans="1:10">
      <c r="A1040" t="s">
        <v>1358</v>
      </c>
      <c r="B1040" t="s">
        <v>1359</v>
      </c>
      <c r="C1040" t="s">
        <v>18</v>
      </c>
      <c r="D1040" s="1">
        <v>18.7</v>
      </c>
      <c r="E1040" s="2">
        <v>5.45</v>
      </c>
      <c r="F1040" s="2">
        <v>101.92</v>
      </c>
      <c r="G1040" t="s">
        <v>1360</v>
      </c>
      <c r="H1040">
        <f ca="1">IF(101.92&lt;&gt;101.92,0,0)</f>
        <v>0</v>
      </c>
      <c r="I1040" t="s">
        <v>14</v>
      </c>
      <c r="J1040" t="s">
        <v>14</v>
      </c>
    </row>
    <row r="1041" spans="1:10">
      <c r="A1041" t="s">
        <v>1361</v>
      </c>
      <c r="B1041" t="s">
        <v>1359</v>
      </c>
      <c r="C1041" t="s">
        <v>807</v>
      </c>
      <c r="D1041" s="1">
        <v>18.64</v>
      </c>
      <c r="E1041" s="2">
        <v>6.15</v>
      </c>
      <c r="F1041" s="2">
        <v>114.64</v>
      </c>
      <c r="G1041" t="s">
        <v>1360</v>
      </c>
      <c r="H1041">
        <f ca="1">IF(114.64&lt;&gt;114.64,0,0)</f>
        <v>0</v>
      </c>
      <c r="I1041" t="s">
        <v>14</v>
      </c>
      <c r="J1041" t="s">
        <v>14</v>
      </c>
    </row>
    <row r="1042" spans="1:10">
      <c r="A1042" t="s">
        <v>1362</v>
      </c>
      <c r="B1042" t="s">
        <v>1359</v>
      </c>
      <c r="C1042" t="s">
        <v>375</v>
      </c>
      <c r="D1042" s="1">
        <v>18.59</v>
      </c>
      <c r="E1042" s="2">
        <v>7.3</v>
      </c>
      <c r="F1042" s="2">
        <v>135.71</v>
      </c>
      <c r="G1042" t="s">
        <v>1360</v>
      </c>
      <c r="H1042">
        <f ca="1">IF(135.71&lt;&gt;135.71,0,0)</f>
        <v>0</v>
      </c>
      <c r="I1042" t="s">
        <v>14</v>
      </c>
      <c r="J1042" t="s">
        <v>14</v>
      </c>
    </row>
    <row r="1043" spans="1:10">
      <c r="A1043" t="s">
        <v>1363</v>
      </c>
      <c r="B1043" t="s">
        <v>1359</v>
      </c>
      <c r="C1043" t="s">
        <v>345</v>
      </c>
      <c r="D1043" s="1">
        <v>18.62</v>
      </c>
      <c r="E1043" s="2">
        <v>5.45</v>
      </c>
      <c r="F1043" s="2">
        <v>101.48</v>
      </c>
      <c r="G1043" t="s">
        <v>1360</v>
      </c>
      <c r="H1043">
        <f ca="1">IF(101.48&lt;&gt;101.48,0,0)</f>
        <v>0</v>
      </c>
      <c r="I1043" t="s">
        <v>14</v>
      </c>
      <c r="J1043" t="s">
        <v>14</v>
      </c>
    </row>
    <row r="1044" spans="1:10">
      <c r="A1044" t="s">
        <v>1364</v>
      </c>
      <c r="B1044" t="s">
        <v>1359</v>
      </c>
      <c r="C1044" t="s">
        <v>18</v>
      </c>
      <c r="D1044" s="1">
        <v>18.68</v>
      </c>
      <c r="E1044" s="2">
        <v>5.45</v>
      </c>
      <c r="F1044" s="2">
        <v>101.81</v>
      </c>
      <c r="G1044" t="s">
        <v>1360</v>
      </c>
      <c r="H1044">
        <f ca="1">IF(101.81&lt;&gt;101.81,0,0)</f>
        <v>0</v>
      </c>
      <c r="I1044" t="s">
        <v>14</v>
      </c>
      <c r="J1044" t="s">
        <v>14</v>
      </c>
    </row>
    <row r="1045" spans="1:10">
      <c r="A1045" t="s">
        <v>1365</v>
      </c>
      <c r="B1045" t="s">
        <v>1359</v>
      </c>
      <c r="C1045" t="s">
        <v>330</v>
      </c>
      <c r="D1045" s="1">
        <v>18.97</v>
      </c>
      <c r="E1045" s="2">
        <v>5.7</v>
      </c>
      <c r="F1045" s="2">
        <v>108.13</v>
      </c>
      <c r="G1045" t="s">
        <v>1360</v>
      </c>
      <c r="H1045">
        <f ca="1">IF(108.13&lt;&gt;108.13,0,0)</f>
        <v>0</v>
      </c>
      <c r="I1045" t="s">
        <v>14</v>
      </c>
      <c r="J1045" t="s">
        <v>14</v>
      </c>
    </row>
    <row r="1046" spans="1:10">
      <c r="A1046" t="s">
        <v>1366</v>
      </c>
      <c r="B1046" t="s">
        <v>1359</v>
      </c>
      <c r="C1046" t="s">
        <v>385</v>
      </c>
      <c r="D1046" s="1">
        <v>18.99</v>
      </c>
      <c r="E1046" s="2">
        <v>3.95</v>
      </c>
      <c r="F1046" s="2">
        <v>75.01</v>
      </c>
      <c r="G1046" t="s">
        <v>1360</v>
      </c>
      <c r="H1046">
        <f ca="1">IF(75.01&lt;&gt;75.01,0,0)</f>
        <v>0</v>
      </c>
      <c r="I1046" t="s">
        <v>14</v>
      </c>
      <c r="J1046" t="s">
        <v>14</v>
      </c>
    </row>
    <row r="1047" spans="1:10">
      <c r="A1047" t="s">
        <v>1367</v>
      </c>
      <c r="B1047" t="s">
        <v>1359</v>
      </c>
      <c r="C1047" t="s">
        <v>383</v>
      </c>
      <c r="D1047" s="1">
        <v>19.11</v>
      </c>
      <c r="E1047" s="2">
        <v>6.85</v>
      </c>
      <c r="F1047" s="2">
        <v>130.9</v>
      </c>
      <c r="G1047" t="s">
        <v>1360</v>
      </c>
      <c r="H1047">
        <f ca="1">IF(130.9&lt;&gt;130.9,0,0)</f>
        <v>0</v>
      </c>
      <c r="I1047" t="s">
        <v>14</v>
      </c>
      <c r="J1047" t="s">
        <v>14</v>
      </c>
    </row>
    <row r="1048" spans="1:10">
      <c r="A1048" t="s">
        <v>1368</v>
      </c>
      <c r="B1048" t="s">
        <v>1359</v>
      </c>
      <c r="C1048" t="s">
        <v>40</v>
      </c>
      <c r="D1048" s="1">
        <v>19.01</v>
      </c>
      <c r="E1048" s="2">
        <v>5.45</v>
      </c>
      <c r="F1048" s="2">
        <v>103.6</v>
      </c>
      <c r="G1048" t="s">
        <v>1360</v>
      </c>
      <c r="H1048">
        <f ca="1">IF(103.6&lt;&gt;103.6,0,0)</f>
        <v>0</v>
      </c>
      <c r="I1048" t="s">
        <v>14</v>
      </c>
      <c r="J1048" t="s">
        <v>14</v>
      </c>
    </row>
    <row r="1049" spans="1:10">
      <c r="A1049" t="s">
        <v>1369</v>
      </c>
      <c r="B1049" t="s">
        <v>1359</v>
      </c>
      <c r="C1049" t="s">
        <v>276</v>
      </c>
      <c r="D1049" s="1">
        <v>19.22</v>
      </c>
      <c r="E1049" s="2">
        <v>4.3</v>
      </c>
      <c r="F1049" s="2">
        <v>82.65</v>
      </c>
      <c r="G1049" t="s">
        <v>1360</v>
      </c>
      <c r="H1049">
        <f ca="1">IF(82.65&lt;&gt;82.65,0,0)</f>
        <v>0</v>
      </c>
      <c r="I1049" t="s">
        <v>14</v>
      </c>
      <c r="J1049" t="s">
        <v>14</v>
      </c>
    </row>
    <row r="1050" spans="1:10">
      <c r="A1050" t="s">
        <v>1370</v>
      </c>
      <c r="B1050" t="s">
        <v>1359</v>
      </c>
      <c r="C1050" t="s">
        <v>817</v>
      </c>
      <c r="D1050" s="1">
        <v>19.28</v>
      </c>
      <c r="E1050" s="2">
        <v>5.45</v>
      </c>
      <c r="F1050" s="2">
        <v>105.08</v>
      </c>
      <c r="G1050" t="s">
        <v>1360</v>
      </c>
      <c r="H1050">
        <f ca="1">IF(105.08&lt;&gt;105.08,0,0)</f>
        <v>0</v>
      </c>
      <c r="I1050" t="s">
        <v>14</v>
      </c>
      <c r="J1050" t="s">
        <v>14</v>
      </c>
    </row>
    <row r="1051" spans="1:10">
      <c r="A1051" t="s">
        <v>1371</v>
      </c>
      <c r="B1051" t="s">
        <v>1359</v>
      </c>
      <c r="C1051" t="s">
        <v>280</v>
      </c>
      <c r="D1051" s="1">
        <v>19.19</v>
      </c>
      <c r="E1051" s="2">
        <v>5.7</v>
      </c>
      <c r="F1051" s="2">
        <v>109.38</v>
      </c>
      <c r="G1051" t="s">
        <v>1360</v>
      </c>
      <c r="H1051">
        <f ca="1">IF(109.38&lt;&gt;109.38,0,0)</f>
        <v>0</v>
      </c>
      <c r="I1051" t="s">
        <v>14</v>
      </c>
      <c r="J1051" t="s">
        <v>14</v>
      </c>
    </row>
    <row r="1052" spans="1:10">
      <c r="A1052" t="s">
        <v>1372</v>
      </c>
      <c r="B1052" t="s">
        <v>1359</v>
      </c>
      <c r="C1052" t="s">
        <v>1131</v>
      </c>
      <c r="D1052" s="1">
        <v>19.09</v>
      </c>
      <c r="E1052" s="2">
        <v>4.7</v>
      </c>
      <c r="F1052" s="2">
        <v>89.72</v>
      </c>
      <c r="G1052" t="s">
        <v>1360</v>
      </c>
      <c r="H1052">
        <f ca="1">IF(89.72&lt;&gt;89.72,0,0)</f>
        <v>0</v>
      </c>
      <c r="I1052" t="s">
        <v>14</v>
      </c>
      <c r="J1052" t="s">
        <v>14</v>
      </c>
    </row>
    <row r="1053" spans="1:10">
      <c r="A1053" t="s">
        <v>1373</v>
      </c>
      <c r="B1053" t="s">
        <v>1359</v>
      </c>
      <c r="C1053" t="s">
        <v>367</v>
      </c>
      <c r="D1053" s="1">
        <v>18.78</v>
      </c>
      <c r="E1053" s="2">
        <v>3.95</v>
      </c>
      <c r="F1053" s="2">
        <v>74.18</v>
      </c>
      <c r="G1053" t="s">
        <v>1360</v>
      </c>
      <c r="H1053">
        <f ca="1">IF(74.18&lt;&gt;74.18,0,0)</f>
        <v>0</v>
      </c>
      <c r="I1053" t="s">
        <v>14</v>
      </c>
      <c r="J1053" t="s">
        <v>14</v>
      </c>
    </row>
    <row r="1054" spans="1:10">
      <c r="A1054" t="s">
        <v>1374</v>
      </c>
      <c r="B1054" t="s">
        <v>1359</v>
      </c>
      <c r="C1054" t="s">
        <v>359</v>
      </c>
      <c r="D1054" s="1">
        <v>18.41</v>
      </c>
      <c r="E1054" s="2">
        <v>5.45</v>
      </c>
      <c r="F1054" s="2">
        <v>100.33</v>
      </c>
      <c r="G1054" t="s">
        <v>1360</v>
      </c>
      <c r="H1054">
        <f ca="1">IF(100.33&lt;&gt;100.33,0,0)</f>
        <v>0</v>
      </c>
      <c r="I1054" t="s">
        <v>14</v>
      </c>
      <c r="J1054" t="s">
        <v>14</v>
      </c>
    </row>
    <row r="1055" spans="1:10">
      <c r="A1055" t="s">
        <v>1375</v>
      </c>
      <c r="B1055" t="s">
        <v>1359</v>
      </c>
      <c r="C1055" t="s">
        <v>674</v>
      </c>
      <c r="D1055" s="1">
        <v>18.78</v>
      </c>
      <c r="E1055" s="2">
        <v>5.45</v>
      </c>
      <c r="F1055" s="2">
        <v>102.35</v>
      </c>
      <c r="G1055" t="s">
        <v>1360</v>
      </c>
      <c r="H1055">
        <f ca="1">IF(102.35&lt;&gt;102.35,0,0)</f>
        <v>0</v>
      </c>
      <c r="I1055" t="s">
        <v>14</v>
      </c>
      <c r="J1055" t="s">
        <v>14</v>
      </c>
    </row>
    <row r="1056" spans="1:10">
      <c r="A1056" t="s">
        <v>1376</v>
      </c>
      <c r="B1056" t="s">
        <v>1359</v>
      </c>
      <c r="C1056" t="s">
        <v>361</v>
      </c>
      <c r="D1056" s="1">
        <v>18.76</v>
      </c>
      <c r="E1056" s="2">
        <v>6.15</v>
      </c>
      <c r="F1056" s="2">
        <v>115.37</v>
      </c>
      <c r="G1056" t="s">
        <v>1360</v>
      </c>
      <c r="H1056">
        <f ca="1">IF(115.37&lt;&gt;115.37,0,0)</f>
        <v>0</v>
      </c>
      <c r="I1056" t="s">
        <v>14</v>
      </c>
      <c r="J1056" t="s">
        <v>14</v>
      </c>
    </row>
    <row r="1057" spans="1:10">
      <c r="A1057" t="s">
        <v>1377</v>
      </c>
      <c r="B1057" t="s">
        <v>1378</v>
      </c>
      <c r="C1057" t="s">
        <v>1082</v>
      </c>
      <c r="D1057" s="1">
        <v>23.18</v>
      </c>
      <c r="E1057" s="2">
        <v>4.15</v>
      </c>
      <c r="F1057" s="2">
        <v>96.2</v>
      </c>
      <c r="G1057" t="s">
        <v>1379</v>
      </c>
      <c r="H1057">
        <f ca="1">IF(96.2&lt;&gt;96.2,0,0)</f>
        <v>0</v>
      </c>
      <c r="I1057" t="s">
        <v>14</v>
      </c>
      <c r="J1057" t="s">
        <v>14</v>
      </c>
    </row>
    <row r="1058" spans="1:10">
      <c r="A1058" t="s">
        <v>1380</v>
      </c>
      <c r="B1058" t="s">
        <v>1378</v>
      </c>
      <c r="C1058" t="s">
        <v>761</v>
      </c>
      <c r="D1058" s="1">
        <v>23.2</v>
      </c>
      <c r="E1058" s="2">
        <v>5.7</v>
      </c>
      <c r="F1058" s="2">
        <v>132.24</v>
      </c>
      <c r="G1058" t="s">
        <v>1379</v>
      </c>
      <c r="H1058">
        <f ca="1">IF(132.24&lt;&gt;132.24,0,0)</f>
        <v>0</v>
      </c>
      <c r="I1058" t="s">
        <v>14</v>
      </c>
      <c r="J1058" t="s">
        <v>14</v>
      </c>
    </row>
    <row r="1059" spans="1:10">
      <c r="A1059" t="s">
        <v>1381</v>
      </c>
      <c r="B1059" t="s">
        <v>1378</v>
      </c>
      <c r="C1059" t="s">
        <v>738</v>
      </c>
      <c r="D1059" s="1">
        <v>22.8</v>
      </c>
      <c r="E1059" s="2">
        <v>4.15</v>
      </c>
      <c r="F1059" s="2">
        <v>94.62</v>
      </c>
      <c r="G1059" t="s">
        <v>1379</v>
      </c>
      <c r="H1059">
        <f ca="1">IF(94.62&lt;&gt;94.62,0,0)</f>
        <v>0</v>
      </c>
      <c r="I1059" t="s">
        <v>14</v>
      </c>
      <c r="J1059" t="s">
        <v>14</v>
      </c>
    </row>
    <row r="1060" spans="1:10">
      <c r="A1060" t="s">
        <v>1382</v>
      </c>
      <c r="B1060" t="s">
        <v>1378</v>
      </c>
      <c r="C1060" t="s">
        <v>1383</v>
      </c>
      <c r="D1060" s="1">
        <v>23.11</v>
      </c>
      <c r="E1060" s="2">
        <v>5.7</v>
      </c>
      <c r="F1060" s="2">
        <v>131.73</v>
      </c>
      <c r="G1060" t="s">
        <v>1379</v>
      </c>
      <c r="H1060">
        <f ca="1">IF(131.73&lt;&gt;131.73,0,0)</f>
        <v>0</v>
      </c>
      <c r="I1060" t="s">
        <v>14</v>
      </c>
      <c r="J1060" t="s">
        <v>14</v>
      </c>
    </row>
    <row r="1061" spans="1:10">
      <c r="A1061" t="s">
        <v>1384</v>
      </c>
      <c r="B1061" t="s">
        <v>1378</v>
      </c>
      <c r="C1061" t="s">
        <v>564</v>
      </c>
      <c r="D1061" s="1">
        <v>23.12</v>
      </c>
      <c r="E1061" s="2">
        <v>5.7</v>
      </c>
      <c r="F1061" s="2">
        <v>131.78</v>
      </c>
      <c r="G1061" t="s">
        <v>1379</v>
      </c>
      <c r="H1061">
        <f ca="1">IF(131.78&lt;&gt;131.78,0,0)</f>
        <v>0</v>
      </c>
      <c r="I1061" t="s">
        <v>14</v>
      </c>
      <c r="J1061" t="s">
        <v>14</v>
      </c>
    </row>
    <row r="1062" spans="1:10">
      <c r="A1062" t="s">
        <v>1385</v>
      </c>
      <c r="B1062" t="s">
        <v>1378</v>
      </c>
      <c r="C1062" t="s">
        <v>769</v>
      </c>
      <c r="D1062" s="1">
        <v>23.13</v>
      </c>
      <c r="E1062" s="2">
        <v>4.9</v>
      </c>
      <c r="F1062" s="2">
        <v>113.34</v>
      </c>
      <c r="G1062" t="s">
        <v>1379</v>
      </c>
      <c r="H1062">
        <f ca="1">IF(113.34&lt;&gt;113.34,0,0)</f>
        <v>0</v>
      </c>
      <c r="I1062" t="s">
        <v>14</v>
      </c>
      <c r="J1062" t="s">
        <v>14</v>
      </c>
    </row>
    <row r="1063" spans="1:10">
      <c r="A1063" t="s">
        <v>1386</v>
      </c>
      <c r="B1063" t="s">
        <v>1378</v>
      </c>
      <c r="C1063" t="s">
        <v>1387</v>
      </c>
      <c r="D1063" s="1">
        <v>23.05</v>
      </c>
      <c r="E1063" s="2">
        <v>4.15</v>
      </c>
      <c r="F1063" s="2">
        <v>95.66</v>
      </c>
      <c r="G1063" t="s">
        <v>1379</v>
      </c>
      <c r="H1063">
        <f ca="1">IF(95.66&lt;&gt;95.66,0,0)</f>
        <v>0</v>
      </c>
      <c r="I1063" t="s">
        <v>14</v>
      </c>
      <c r="J1063" t="s">
        <v>14</v>
      </c>
    </row>
    <row r="1064" spans="1:10">
      <c r="A1064" t="s">
        <v>1388</v>
      </c>
      <c r="B1064" t="s">
        <v>1389</v>
      </c>
      <c r="C1064" t="s">
        <v>469</v>
      </c>
      <c r="D1064" s="1">
        <v>22.04</v>
      </c>
      <c r="E1064" s="2">
        <v>4.3</v>
      </c>
      <c r="F1064" s="2">
        <v>94.77</v>
      </c>
      <c r="G1064" t="s">
        <v>1390</v>
      </c>
      <c r="H1064">
        <f ca="1">IF(94.77&lt;&gt;94.77,0,0)</f>
        <v>0</v>
      </c>
      <c r="I1064" t="s">
        <v>14</v>
      </c>
      <c r="J1064" t="s">
        <v>14</v>
      </c>
    </row>
    <row r="1065" spans="1:10">
      <c r="A1065" t="s">
        <v>1391</v>
      </c>
      <c r="B1065" t="s">
        <v>1389</v>
      </c>
      <c r="C1065" t="s">
        <v>1392</v>
      </c>
      <c r="D1065" s="1">
        <v>21.81</v>
      </c>
      <c r="E1065" s="2">
        <v>5.45</v>
      </c>
      <c r="F1065" s="2">
        <v>118.86</v>
      </c>
      <c r="G1065" t="s">
        <v>1390</v>
      </c>
      <c r="H1065">
        <f ca="1">IF(118.86&lt;&gt;118.86,0,0)</f>
        <v>0</v>
      </c>
      <c r="I1065" t="s">
        <v>14</v>
      </c>
      <c r="J1065" t="s">
        <v>14</v>
      </c>
    </row>
    <row r="1066" spans="1:10">
      <c r="A1066" t="s">
        <v>1393</v>
      </c>
      <c r="B1066" t="s">
        <v>1389</v>
      </c>
      <c r="C1066" t="s">
        <v>464</v>
      </c>
      <c r="D1066" s="1">
        <v>22.48</v>
      </c>
      <c r="E1066" s="2">
        <v>5.45</v>
      </c>
      <c r="F1066" s="2">
        <v>122.52</v>
      </c>
      <c r="G1066" t="s">
        <v>1390</v>
      </c>
      <c r="H1066">
        <f ca="1">IF(122.52&lt;&gt;122.52,0,0)</f>
        <v>0</v>
      </c>
      <c r="I1066" t="s">
        <v>14</v>
      </c>
      <c r="J1066" t="s">
        <v>14</v>
      </c>
    </row>
    <row r="1067" spans="1:10">
      <c r="A1067" t="s">
        <v>1394</v>
      </c>
      <c r="B1067" t="s">
        <v>1389</v>
      </c>
      <c r="C1067" t="s">
        <v>456</v>
      </c>
      <c r="D1067" s="1">
        <v>22.61</v>
      </c>
      <c r="E1067" s="2">
        <v>3.95</v>
      </c>
      <c r="F1067" s="2">
        <v>89.31</v>
      </c>
      <c r="G1067" t="s">
        <v>1390</v>
      </c>
      <c r="H1067">
        <f ca="1">IF(89.31&lt;&gt;89.31,0,0)</f>
        <v>0</v>
      </c>
      <c r="I1067" t="s">
        <v>14</v>
      </c>
      <c r="J1067" t="s">
        <v>14</v>
      </c>
    </row>
    <row r="1068" spans="1:10">
      <c r="A1068" t="s">
        <v>1395</v>
      </c>
      <c r="B1068" t="s">
        <v>1389</v>
      </c>
      <c r="C1068" t="s">
        <v>438</v>
      </c>
      <c r="D1068" s="1">
        <v>22.58</v>
      </c>
      <c r="E1068" s="2">
        <v>4.9</v>
      </c>
      <c r="F1068" s="2">
        <v>110.64</v>
      </c>
      <c r="G1068" t="s">
        <v>1390</v>
      </c>
      <c r="H1068">
        <f ca="1">IF(110.64&lt;&gt;110.64,0,0)</f>
        <v>0</v>
      </c>
      <c r="I1068" t="s">
        <v>14</v>
      </c>
      <c r="J1068" t="s">
        <v>14</v>
      </c>
    </row>
    <row r="1069" spans="1:10">
      <c r="A1069" t="s">
        <v>1396</v>
      </c>
      <c r="B1069" t="s">
        <v>1389</v>
      </c>
      <c r="C1069" t="s">
        <v>441</v>
      </c>
      <c r="D1069" s="1">
        <v>22.69</v>
      </c>
      <c r="E1069" s="2">
        <v>4.7</v>
      </c>
      <c r="F1069" s="2">
        <v>106.64</v>
      </c>
      <c r="G1069" t="s">
        <v>1390</v>
      </c>
      <c r="H1069">
        <f ca="1">IF(106.64&lt;&gt;106.64,0,0)</f>
        <v>0</v>
      </c>
      <c r="I1069" t="s">
        <v>14</v>
      </c>
      <c r="J1069" t="s">
        <v>14</v>
      </c>
    </row>
    <row r="1070" spans="1:10">
      <c r="A1070" t="s">
        <v>1397</v>
      </c>
      <c r="B1070" t="s">
        <v>1389</v>
      </c>
      <c r="C1070" t="s">
        <v>446</v>
      </c>
      <c r="D1070" s="1">
        <v>22.86</v>
      </c>
      <c r="E1070" s="2">
        <v>4.9</v>
      </c>
      <c r="F1070" s="2">
        <v>112.01</v>
      </c>
      <c r="G1070" t="s">
        <v>1390</v>
      </c>
      <c r="H1070">
        <f ca="1">IF(112.01&lt;&gt;112.01,0,0)</f>
        <v>0</v>
      </c>
      <c r="I1070" t="s">
        <v>14</v>
      </c>
      <c r="J1070" t="s">
        <v>14</v>
      </c>
    </row>
    <row r="1071" spans="1:10">
      <c r="A1071" t="s">
        <v>1398</v>
      </c>
      <c r="B1071" t="s">
        <v>1389</v>
      </c>
      <c r="C1071" t="s">
        <v>469</v>
      </c>
      <c r="D1071" s="1">
        <v>22.58</v>
      </c>
      <c r="E1071" s="2">
        <v>4.3</v>
      </c>
      <c r="F1071" s="2">
        <v>97.09</v>
      </c>
      <c r="G1071" t="s">
        <v>1390</v>
      </c>
      <c r="H1071">
        <f ca="1">IF(97.09&lt;&gt;97.09,0,0)</f>
        <v>0</v>
      </c>
      <c r="I1071" t="s">
        <v>14</v>
      </c>
      <c r="J1071" t="s">
        <v>14</v>
      </c>
    </row>
    <row r="1072" spans="1:10">
      <c r="A1072" t="s">
        <v>1399</v>
      </c>
      <c r="B1072" t="s">
        <v>1389</v>
      </c>
      <c r="C1072" t="s">
        <v>446</v>
      </c>
      <c r="D1072" s="1">
        <v>22.74</v>
      </c>
      <c r="E1072" s="2">
        <v>4.9</v>
      </c>
      <c r="F1072" s="2">
        <v>111.43</v>
      </c>
      <c r="G1072" t="s">
        <v>1390</v>
      </c>
      <c r="H1072">
        <f ca="1">IF(111.43&lt;&gt;111.43,0,0)</f>
        <v>0</v>
      </c>
      <c r="I1072" t="s">
        <v>14</v>
      </c>
      <c r="J1072" t="s">
        <v>14</v>
      </c>
    </row>
    <row r="1073" spans="1:10">
      <c r="A1073" t="s">
        <v>1400</v>
      </c>
      <c r="B1073" t="s">
        <v>1389</v>
      </c>
      <c r="C1073" t="s">
        <v>441</v>
      </c>
      <c r="D1073" s="1">
        <v>22.64</v>
      </c>
      <c r="E1073" s="2">
        <v>4.7</v>
      </c>
      <c r="F1073" s="2">
        <v>106.41</v>
      </c>
      <c r="G1073" t="s">
        <v>1390</v>
      </c>
      <c r="H1073">
        <f ca="1">IF(106.41&lt;&gt;106.41,0,0)</f>
        <v>0</v>
      </c>
      <c r="I1073" t="s">
        <v>14</v>
      </c>
      <c r="J1073" t="s">
        <v>14</v>
      </c>
    </row>
    <row r="1074" spans="1:10">
      <c r="A1074" t="s">
        <v>1401</v>
      </c>
      <c r="B1074" t="s">
        <v>1389</v>
      </c>
      <c r="C1074" t="s">
        <v>1392</v>
      </c>
      <c r="D1074" s="1">
        <v>22.64</v>
      </c>
      <c r="E1074" s="2">
        <v>5.45</v>
      </c>
      <c r="F1074" s="2">
        <v>123.39</v>
      </c>
      <c r="G1074" t="s">
        <v>1390</v>
      </c>
      <c r="H1074">
        <f ca="1">IF(123.39&lt;&gt;123.39,0,0)</f>
        <v>0</v>
      </c>
      <c r="I1074" t="s">
        <v>14</v>
      </c>
      <c r="J1074" t="s">
        <v>14</v>
      </c>
    </row>
    <row r="1075" spans="1:10">
      <c r="A1075" t="s">
        <v>1402</v>
      </c>
      <c r="B1075" t="s">
        <v>1389</v>
      </c>
      <c r="C1075" t="s">
        <v>438</v>
      </c>
      <c r="D1075" s="1">
        <v>22.66</v>
      </c>
      <c r="E1075" s="2">
        <v>4.9</v>
      </c>
      <c r="F1075" s="2">
        <v>111.03</v>
      </c>
      <c r="G1075" t="s">
        <v>1390</v>
      </c>
      <c r="H1075">
        <f ca="1">IF(111.03&lt;&gt;111.03,0,0)</f>
        <v>0</v>
      </c>
      <c r="I1075" t="s">
        <v>14</v>
      </c>
      <c r="J1075" t="s">
        <v>14</v>
      </c>
    </row>
    <row r="1076" spans="1:10">
      <c r="A1076" t="s">
        <v>1403</v>
      </c>
      <c r="B1076" t="s">
        <v>1389</v>
      </c>
      <c r="C1076" t="s">
        <v>1404</v>
      </c>
      <c r="D1076" s="1">
        <v>22.7</v>
      </c>
      <c r="E1076" s="2">
        <v>4.9</v>
      </c>
      <c r="F1076" s="2">
        <v>111.23</v>
      </c>
      <c r="G1076" t="s">
        <v>1390</v>
      </c>
      <c r="H1076">
        <f ca="1">IF(111.23&lt;&gt;111.23,0,0)</f>
        <v>0</v>
      </c>
      <c r="I1076" t="s">
        <v>14</v>
      </c>
      <c r="J1076" t="s">
        <v>14</v>
      </c>
    </row>
    <row r="1077" spans="1:10">
      <c r="A1077" t="s">
        <v>1405</v>
      </c>
      <c r="B1077" t="s">
        <v>1389</v>
      </c>
      <c r="C1077" t="s">
        <v>441</v>
      </c>
      <c r="D1077" s="1">
        <v>22.66</v>
      </c>
      <c r="E1077" s="2">
        <v>4.7</v>
      </c>
      <c r="F1077" s="2">
        <v>106.5</v>
      </c>
      <c r="G1077" t="s">
        <v>1390</v>
      </c>
      <c r="H1077">
        <f ca="1">IF(106.5&lt;&gt;106.5,0,0)</f>
        <v>0</v>
      </c>
      <c r="I1077" t="s">
        <v>14</v>
      </c>
      <c r="J1077" t="s">
        <v>14</v>
      </c>
    </row>
    <row r="1078" spans="1:10">
      <c r="A1078" t="s">
        <v>1406</v>
      </c>
      <c r="B1078" t="s">
        <v>1389</v>
      </c>
      <c r="C1078" t="s">
        <v>438</v>
      </c>
      <c r="D1078" s="1">
        <v>22.09</v>
      </c>
      <c r="E1078" s="2">
        <v>4.9</v>
      </c>
      <c r="F1078" s="2">
        <v>108.24</v>
      </c>
      <c r="G1078" t="s">
        <v>1390</v>
      </c>
      <c r="H1078">
        <f ca="1">IF(108.24&lt;&gt;108.24,0,0)</f>
        <v>0</v>
      </c>
      <c r="I1078" t="s">
        <v>14</v>
      </c>
      <c r="J1078" t="s">
        <v>14</v>
      </c>
    </row>
    <row r="1079" spans="1:10">
      <c r="A1079" t="s">
        <v>1407</v>
      </c>
      <c r="B1079" t="s">
        <v>1389</v>
      </c>
      <c r="C1079" t="s">
        <v>1408</v>
      </c>
      <c r="D1079" s="1">
        <v>22.1</v>
      </c>
      <c r="E1079" s="2">
        <v>6.15</v>
      </c>
      <c r="F1079" s="2">
        <v>135.92</v>
      </c>
      <c r="G1079" t="s">
        <v>1390</v>
      </c>
      <c r="H1079">
        <f ca="1">IF(135.92&lt;&gt;135.92,0,0)</f>
        <v>0</v>
      </c>
      <c r="I1079" t="s">
        <v>14</v>
      </c>
      <c r="J1079" t="s">
        <v>14</v>
      </c>
    </row>
    <row r="1080" spans="1:10">
      <c r="A1080" t="s">
        <v>1409</v>
      </c>
      <c r="B1080" t="s">
        <v>1389</v>
      </c>
      <c r="C1080" t="s">
        <v>469</v>
      </c>
      <c r="D1080" s="1">
        <v>22.07</v>
      </c>
      <c r="E1080" s="2">
        <v>4.3</v>
      </c>
      <c r="F1080" s="2">
        <v>94.9</v>
      </c>
      <c r="G1080" t="s">
        <v>1390</v>
      </c>
      <c r="H1080">
        <f ca="1">IF(94.9&lt;&gt;94.9,0,0)</f>
        <v>0</v>
      </c>
      <c r="I1080" t="s">
        <v>14</v>
      </c>
      <c r="J1080" t="s">
        <v>14</v>
      </c>
    </row>
    <row r="1081" spans="1:10">
      <c r="A1081" t="s">
        <v>1410</v>
      </c>
      <c r="B1081" t="s">
        <v>1389</v>
      </c>
      <c r="C1081" t="s">
        <v>446</v>
      </c>
      <c r="D1081" s="1">
        <v>22.16</v>
      </c>
      <c r="E1081" s="2">
        <v>4.9</v>
      </c>
      <c r="F1081" s="2">
        <v>108.58</v>
      </c>
      <c r="G1081" t="s">
        <v>1390</v>
      </c>
      <c r="H1081">
        <f ca="1">IF(108.58&lt;&gt;108.58,0,0)</f>
        <v>0</v>
      </c>
      <c r="I1081" t="s">
        <v>14</v>
      </c>
      <c r="J1081" t="s">
        <v>14</v>
      </c>
    </row>
    <row r="1082" spans="1:10">
      <c r="A1082" t="s">
        <v>1411</v>
      </c>
      <c r="B1082" t="s">
        <v>1389</v>
      </c>
      <c r="C1082" t="s">
        <v>469</v>
      </c>
      <c r="D1082" s="1">
        <v>22.21</v>
      </c>
      <c r="E1082" s="2">
        <v>4.3</v>
      </c>
      <c r="F1082" s="2">
        <v>95.5</v>
      </c>
      <c r="G1082" t="s">
        <v>1390</v>
      </c>
      <c r="H1082">
        <f ca="1">IF(95.5&lt;&gt;95.5,0,0)</f>
        <v>0</v>
      </c>
      <c r="I1082" t="s">
        <v>14</v>
      </c>
      <c r="J1082" t="s">
        <v>14</v>
      </c>
    </row>
    <row r="1083" spans="1:10">
      <c r="A1083" t="s">
        <v>1412</v>
      </c>
      <c r="B1083" t="s">
        <v>1389</v>
      </c>
      <c r="C1083" t="s">
        <v>456</v>
      </c>
      <c r="D1083" s="1">
        <v>22.15</v>
      </c>
      <c r="E1083" s="2">
        <v>3.95</v>
      </c>
      <c r="F1083" s="2">
        <v>87.49</v>
      </c>
      <c r="G1083" t="s">
        <v>1390</v>
      </c>
      <c r="H1083">
        <f ca="1">IF(87.49&lt;&gt;87.49,0,0)</f>
        <v>0</v>
      </c>
      <c r="I1083" t="s">
        <v>14</v>
      </c>
      <c r="J1083" t="s">
        <v>14</v>
      </c>
    </row>
    <row r="1084" spans="1:10">
      <c r="A1084" t="s">
        <v>1413</v>
      </c>
      <c r="B1084" t="s">
        <v>1389</v>
      </c>
      <c r="C1084" t="s">
        <v>469</v>
      </c>
      <c r="D1084" s="1">
        <v>22.04</v>
      </c>
      <c r="E1084" s="2">
        <v>4.3</v>
      </c>
      <c r="F1084" s="2">
        <v>94.77</v>
      </c>
      <c r="G1084" t="s">
        <v>1390</v>
      </c>
      <c r="H1084">
        <f ca="1">IF(94.77&lt;&gt;94.77,0,0)</f>
        <v>0</v>
      </c>
      <c r="I1084" t="s">
        <v>14</v>
      </c>
      <c r="J1084" t="s">
        <v>14</v>
      </c>
    </row>
    <row r="1085" spans="1:10">
      <c r="A1085" t="s">
        <v>1414</v>
      </c>
      <c r="B1085" t="s">
        <v>1389</v>
      </c>
      <c r="C1085" t="s">
        <v>438</v>
      </c>
      <c r="D1085" s="1">
        <v>22.22</v>
      </c>
      <c r="E1085" s="2">
        <v>4.9</v>
      </c>
      <c r="F1085" s="2">
        <v>108.88</v>
      </c>
      <c r="G1085" t="s">
        <v>1390</v>
      </c>
      <c r="H1085">
        <f ca="1">IF(108.88&lt;&gt;108.88,0,0)</f>
        <v>0</v>
      </c>
      <c r="I1085" t="s">
        <v>14</v>
      </c>
      <c r="J1085" t="s">
        <v>14</v>
      </c>
    </row>
    <row r="1086" spans="1:10">
      <c r="A1086" t="s">
        <v>1415</v>
      </c>
      <c r="B1086" t="s">
        <v>1389</v>
      </c>
      <c r="C1086" t="s">
        <v>441</v>
      </c>
      <c r="D1086" s="1">
        <v>22.06</v>
      </c>
      <c r="E1086" s="2">
        <v>4.7</v>
      </c>
      <c r="F1086" s="2">
        <v>103.68</v>
      </c>
      <c r="G1086" t="s">
        <v>1390</v>
      </c>
      <c r="H1086">
        <f ca="1">IF(103.68&lt;&gt;103.68,0,0)</f>
        <v>0</v>
      </c>
      <c r="I1086" t="s">
        <v>14</v>
      </c>
      <c r="J1086" t="s">
        <v>14</v>
      </c>
    </row>
    <row r="1087" spans="1:10">
      <c r="A1087" t="s">
        <v>1416</v>
      </c>
      <c r="B1087" t="s">
        <v>1389</v>
      </c>
      <c r="C1087" t="s">
        <v>1417</v>
      </c>
      <c r="D1087" s="1">
        <v>22.08</v>
      </c>
      <c r="E1087" s="2">
        <v>4.7</v>
      </c>
      <c r="F1087" s="2">
        <v>103.78</v>
      </c>
      <c r="G1087" t="s">
        <v>1390</v>
      </c>
      <c r="H1087">
        <f ca="1">IF(103.78&lt;&gt;103.78,0,0)</f>
        <v>0</v>
      </c>
      <c r="I1087" t="s">
        <v>14</v>
      </c>
      <c r="J1087" t="s">
        <v>14</v>
      </c>
    </row>
    <row r="1088" spans="1:10">
      <c r="A1088" t="s">
        <v>1418</v>
      </c>
      <c r="B1088" t="s">
        <v>1389</v>
      </c>
      <c r="C1088" t="s">
        <v>460</v>
      </c>
      <c r="D1088" s="1">
        <v>22.01</v>
      </c>
      <c r="E1088" s="2">
        <v>3.45</v>
      </c>
      <c r="F1088" s="2">
        <v>75.93</v>
      </c>
      <c r="G1088" t="s">
        <v>1390</v>
      </c>
      <c r="H1088">
        <f ca="1">IF(75.93&lt;&gt;75.93,0,0)</f>
        <v>0</v>
      </c>
      <c r="I1088" t="s">
        <v>14</v>
      </c>
      <c r="J1088" t="s">
        <v>14</v>
      </c>
    </row>
    <row r="1089" spans="1:10">
      <c r="A1089" t="s">
        <v>1419</v>
      </c>
      <c r="B1089" t="s">
        <v>1389</v>
      </c>
      <c r="C1089" t="s">
        <v>441</v>
      </c>
      <c r="D1089" s="1">
        <v>22.05</v>
      </c>
      <c r="E1089" s="2">
        <v>4.7</v>
      </c>
      <c r="F1089" s="2">
        <v>103.64</v>
      </c>
      <c r="G1089" t="s">
        <v>1390</v>
      </c>
      <c r="H1089">
        <f ca="1">IF(103.64&lt;&gt;103.64,0,0)</f>
        <v>0</v>
      </c>
      <c r="I1089" t="s">
        <v>14</v>
      </c>
      <c r="J1089" t="s">
        <v>14</v>
      </c>
    </row>
    <row r="1090" spans="1:10">
      <c r="A1090" t="s">
        <v>1420</v>
      </c>
      <c r="B1090" t="s">
        <v>1389</v>
      </c>
      <c r="C1090" t="s">
        <v>1421</v>
      </c>
      <c r="D1090" s="1">
        <v>22.12</v>
      </c>
      <c r="E1090" s="2">
        <v>6.7</v>
      </c>
      <c r="F1090" s="2">
        <v>148.2</v>
      </c>
      <c r="G1090" t="s">
        <v>1390</v>
      </c>
      <c r="H1090">
        <f ca="1">IF(148.2&lt;&gt;148.2,0,0)</f>
        <v>0</v>
      </c>
      <c r="I1090" t="s">
        <v>14</v>
      </c>
      <c r="J1090" t="s">
        <v>14</v>
      </c>
    </row>
    <row r="1091" spans="1:10">
      <c r="A1091" t="s">
        <v>1422</v>
      </c>
      <c r="B1091" t="s">
        <v>1389</v>
      </c>
      <c r="C1091" t="s">
        <v>441</v>
      </c>
      <c r="D1091" s="1">
        <v>22.1</v>
      </c>
      <c r="E1091" s="2">
        <v>4.7</v>
      </c>
      <c r="F1091" s="2">
        <v>103.87</v>
      </c>
      <c r="G1091" t="s">
        <v>1390</v>
      </c>
      <c r="H1091">
        <f ca="1">IF(103.87&lt;&gt;103.87,0,0)</f>
        <v>0</v>
      </c>
      <c r="I1091" t="s">
        <v>14</v>
      </c>
      <c r="J1091" t="s">
        <v>14</v>
      </c>
    </row>
    <row r="1092" spans="1:10">
      <c r="A1092" t="s">
        <v>1423</v>
      </c>
      <c r="B1092" t="s">
        <v>1389</v>
      </c>
      <c r="C1092" t="s">
        <v>460</v>
      </c>
      <c r="D1092" s="1">
        <v>22.14</v>
      </c>
      <c r="E1092" s="2">
        <v>3.45</v>
      </c>
      <c r="F1092" s="2">
        <v>76.38</v>
      </c>
      <c r="G1092" t="s">
        <v>1390</v>
      </c>
      <c r="H1092">
        <f ca="1">IF(76.38&lt;&gt;76.38,0,0)</f>
        <v>0</v>
      </c>
      <c r="I1092" t="s">
        <v>14</v>
      </c>
      <c r="J1092" t="s">
        <v>14</v>
      </c>
    </row>
    <row r="1093" spans="1:10">
      <c r="A1093" t="s">
        <v>1424</v>
      </c>
      <c r="B1093" t="s">
        <v>1425</v>
      </c>
      <c r="C1093" t="s">
        <v>259</v>
      </c>
      <c r="D1093" s="1">
        <v>17.98</v>
      </c>
      <c r="E1093" s="2">
        <v>4.15</v>
      </c>
      <c r="F1093" s="2">
        <v>74.62</v>
      </c>
      <c r="G1093" t="s">
        <v>1426</v>
      </c>
      <c r="H1093">
        <f ca="1">IF(74.62&lt;&gt;74.62,0,0)</f>
        <v>0</v>
      </c>
      <c r="I1093" t="s">
        <v>14</v>
      </c>
      <c r="J1093" t="s">
        <v>14</v>
      </c>
    </row>
    <row r="1094" spans="1:10">
      <c r="A1094" t="s">
        <v>1427</v>
      </c>
      <c r="B1094" t="s">
        <v>1425</v>
      </c>
      <c r="C1094" t="s">
        <v>251</v>
      </c>
      <c r="D1094" s="1">
        <v>17.97</v>
      </c>
      <c r="E1094" s="2">
        <v>3.85</v>
      </c>
      <c r="F1094" s="2">
        <v>69.18</v>
      </c>
      <c r="G1094" t="s">
        <v>1426</v>
      </c>
      <c r="H1094">
        <f ca="1">IF(69.18&lt;&gt;69.18,0,0)</f>
        <v>0</v>
      </c>
      <c r="I1094" t="s">
        <v>14</v>
      </c>
      <c r="J1094" t="s">
        <v>14</v>
      </c>
    </row>
    <row r="1095" spans="1:10">
      <c r="A1095" t="s">
        <v>1428</v>
      </c>
      <c r="B1095" t="s">
        <v>1425</v>
      </c>
      <c r="C1095" t="s">
        <v>295</v>
      </c>
      <c r="D1095" s="1">
        <v>17.98</v>
      </c>
      <c r="E1095" s="2">
        <v>4.15</v>
      </c>
      <c r="F1095" s="2">
        <v>74.62</v>
      </c>
      <c r="G1095" t="s">
        <v>1426</v>
      </c>
      <c r="H1095">
        <f ca="1">IF(74.62&lt;&gt;74.62,0,0)</f>
        <v>0</v>
      </c>
      <c r="I1095" t="s">
        <v>14</v>
      </c>
      <c r="J1095" t="s">
        <v>14</v>
      </c>
    </row>
    <row r="1096" spans="1:10">
      <c r="A1096" t="s">
        <v>1429</v>
      </c>
      <c r="B1096" t="s">
        <v>1425</v>
      </c>
      <c r="C1096" t="s">
        <v>257</v>
      </c>
      <c r="D1096" s="1">
        <v>17.96</v>
      </c>
      <c r="E1096" s="2">
        <v>4.3</v>
      </c>
      <c r="F1096" s="2">
        <v>77.23</v>
      </c>
      <c r="G1096" t="s">
        <v>1426</v>
      </c>
      <c r="H1096">
        <f ca="1">IF(77.23&lt;&gt;77.23,0,0)</f>
        <v>0</v>
      </c>
      <c r="I1096" t="s">
        <v>14</v>
      </c>
      <c r="J1096" t="s">
        <v>14</v>
      </c>
    </row>
    <row r="1097" spans="1:10">
      <c r="A1097" t="s">
        <v>1430</v>
      </c>
      <c r="B1097" t="s">
        <v>1425</v>
      </c>
      <c r="C1097" t="s">
        <v>298</v>
      </c>
      <c r="D1097" s="1">
        <v>17.94</v>
      </c>
      <c r="E1097" s="2">
        <v>3.85</v>
      </c>
      <c r="F1097" s="2">
        <v>69.07</v>
      </c>
      <c r="G1097" t="s">
        <v>1426</v>
      </c>
      <c r="H1097">
        <f ca="1">IF(69.07&lt;&gt;69.07,0,0)</f>
        <v>0</v>
      </c>
      <c r="I1097" t="s">
        <v>14</v>
      </c>
      <c r="J1097" t="s">
        <v>14</v>
      </c>
    </row>
    <row r="1098" spans="1:10">
      <c r="A1098" t="s">
        <v>1431</v>
      </c>
      <c r="B1098" t="s">
        <v>1425</v>
      </c>
      <c r="C1098" t="s">
        <v>311</v>
      </c>
      <c r="D1098" s="1">
        <v>17.94</v>
      </c>
      <c r="E1098" s="2">
        <v>4.15</v>
      </c>
      <c r="F1098" s="2">
        <v>74.45</v>
      </c>
      <c r="G1098" t="s">
        <v>1426</v>
      </c>
      <c r="H1098">
        <f ca="1">IF(74.45&lt;&gt;74.45,0,0)</f>
        <v>0</v>
      </c>
      <c r="I1098" t="s">
        <v>14</v>
      </c>
      <c r="J1098" t="s">
        <v>14</v>
      </c>
    </row>
    <row r="1099" spans="1:10">
      <c r="A1099" t="s">
        <v>1432</v>
      </c>
      <c r="B1099" t="s">
        <v>1425</v>
      </c>
      <c r="C1099" t="s">
        <v>259</v>
      </c>
      <c r="D1099" s="1">
        <v>17.96</v>
      </c>
      <c r="E1099" s="2">
        <v>4.15</v>
      </c>
      <c r="F1099" s="2">
        <v>74.53</v>
      </c>
      <c r="G1099" t="s">
        <v>1426</v>
      </c>
      <c r="H1099">
        <f ca="1">IF(74.53&lt;&gt;74.53,0,0)</f>
        <v>0</v>
      </c>
      <c r="I1099" t="s">
        <v>14</v>
      </c>
      <c r="J1099" t="s">
        <v>14</v>
      </c>
    </row>
    <row r="1100" spans="1:10">
      <c r="A1100" t="s">
        <v>1433</v>
      </c>
      <c r="B1100" t="s">
        <v>1425</v>
      </c>
      <c r="C1100" t="s">
        <v>261</v>
      </c>
      <c r="D1100" s="1">
        <v>17.96</v>
      </c>
      <c r="E1100" s="2">
        <v>3.1</v>
      </c>
      <c r="F1100" s="2">
        <v>55.68</v>
      </c>
      <c r="G1100" t="s">
        <v>1426</v>
      </c>
      <c r="H1100">
        <f ca="1">IF(55.68&lt;&gt;55.68,0,0)</f>
        <v>0</v>
      </c>
      <c r="I1100" t="s">
        <v>14</v>
      </c>
      <c r="J1100" t="s">
        <v>14</v>
      </c>
    </row>
    <row r="1101" spans="1:10">
      <c r="A1101" t="s">
        <v>1434</v>
      </c>
      <c r="B1101" t="s">
        <v>1425</v>
      </c>
      <c r="C1101" t="s">
        <v>253</v>
      </c>
      <c r="D1101" s="1">
        <v>17.96</v>
      </c>
      <c r="E1101" s="2">
        <v>4.15</v>
      </c>
      <c r="F1101" s="2">
        <v>74.53</v>
      </c>
      <c r="G1101" t="s">
        <v>1426</v>
      </c>
      <c r="H1101">
        <f ca="1">IF(74.53&lt;&gt;74.53,0,0)</f>
        <v>0</v>
      </c>
      <c r="I1101" t="s">
        <v>14</v>
      </c>
      <c r="J1101" t="s">
        <v>14</v>
      </c>
    </row>
    <row r="1102" spans="1:10">
      <c r="A1102" t="s">
        <v>1435</v>
      </c>
      <c r="B1102" t="s">
        <v>1425</v>
      </c>
      <c r="C1102" t="s">
        <v>270</v>
      </c>
      <c r="D1102" s="1">
        <v>17.98</v>
      </c>
      <c r="E1102" s="2">
        <v>3.85</v>
      </c>
      <c r="F1102" s="2">
        <v>69.22</v>
      </c>
      <c r="G1102" t="s">
        <v>1426</v>
      </c>
      <c r="H1102">
        <f ca="1">IF(69.22&lt;&gt;69.22,0,0)</f>
        <v>0</v>
      </c>
      <c r="I1102" t="s">
        <v>14</v>
      </c>
      <c r="J1102" t="s">
        <v>14</v>
      </c>
    </row>
    <row r="1103" spans="1:10">
      <c r="A1103" t="s">
        <v>1436</v>
      </c>
      <c r="B1103" t="s">
        <v>1425</v>
      </c>
      <c r="C1103" t="s">
        <v>259</v>
      </c>
      <c r="D1103" s="1">
        <v>17.96</v>
      </c>
      <c r="E1103" s="2">
        <v>4.15</v>
      </c>
      <c r="F1103" s="2">
        <v>74.53</v>
      </c>
      <c r="G1103" t="s">
        <v>1426</v>
      </c>
      <c r="H1103">
        <f ca="1">IF(74.53&lt;&gt;74.53,0,0)</f>
        <v>0</v>
      </c>
      <c r="I1103" t="s">
        <v>14</v>
      </c>
      <c r="J1103" t="s">
        <v>14</v>
      </c>
    </row>
    <row r="1104" spans="1:10">
      <c r="A1104" t="s">
        <v>1437</v>
      </c>
      <c r="B1104" t="s">
        <v>1425</v>
      </c>
      <c r="C1104" t="s">
        <v>263</v>
      </c>
      <c r="D1104" s="1">
        <v>17.91</v>
      </c>
      <c r="E1104" s="2">
        <v>4.15</v>
      </c>
      <c r="F1104" s="2">
        <v>74.33</v>
      </c>
      <c r="G1104" t="s">
        <v>1426</v>
      </c>
      <c r="H1104">
        <f ca="1">IF(74.33&lt;&gt;74.33,0,0)</f>
        <v>0</v>
      </c>
      <c r="I1104" t="s">
        <v>14</v>
      </c>
      <c r="J1104" t="s">
        <v>14</v>
      </c>
    </row>
    <row r="1105" spans="1:10">
      <c r="A1105" t="s">
        <v>1438</v>
      </c>
      <c r="B1105" t="s">
        <v>1425</v>
      </c>
      <c r="C1105" t="s">
        <v>309</v>
      </c>
      <c r="D1105" s="1">
        <v>17.99</v>
      </c>
      <c r="E1105" s="2">
        <v>4.15</v>
      </c>
      <c r="F1105" s="2">
        <v>74.66</v>
      </c>
      <c r="G1105" t="s">
        <v>1426</v>
      </c>
      <c r="H1105">
        <f ca="1">IF(74.66&lt;&gt;74.66,0,0)</f>
        <v>0</v>
      </c>
      <c r="I1105" t="s">
        <v>14</v>
      </c>
      <c r="J1105" t="s">
        <v>14</v>
      </c>
    </row>
    <row r="1106" spans="1:10">
      <c r="A1106" t="s">
        <v>1439</v>
      </c>
      <c r="B1106" t="s">
        <v>1425</v>
      </c>
      <c r="C1106" t="s">
        <v>311</v>
      </c>
      <c r="D1106" s="1">
        <v>17.89</v>
      </c>
      <c r="E1106" s="2">
        <v>4.15</v>
      </c>
      <c r="F1106" s="2">
        <v>74.24</v>
      </c>
      <c r="G1106" t="s">
        <v>1426</v>
      </c>
      <c r="H1106">
        <f ca="1">IF(74.24&lt;&gt;74.24,0,0)</f>
        <v>0</v>
      </c>
      <c r="I1106" t="s">
        <v>14</v>
      </c>
      <c r="J1106" t="s">
        <v>14</v>
      </c>
    </row>
    <row r="1107" spans="1:10">
      <c r="A1107" t="s">
        <v>1440</v>
      </c>
      <c r="B1107" t="s">
        <v>1425</v>
      </c>
      <c r="C1107" t="s">
        <v>251</v>
      </c>
      <c r="D1107" s="1">
        <v>17.96</v>
      </c>
      <c r="E1107" s="2">
        <v>3.85</v>
      </c>
      <c r="F1107" s="2">
        <v>69.15</v>
      </c>
      <c r="G1107" t="s">
        <v>1426</v>
      </c>
      <c r="H1107">
        <f ca="1">IF(69.15&lt;&gt;69.15,0,0)</f>
        <v>0</v>
      </c>
      <c r="I1107" t="s">
        <v>14</v>
      </c>
      <c r="J1107" t="s">
        <v>14</v>
      </c>
    </row>
    <row r="1108" spans="1:10">
      <c r="A1108" t="s">
        <v>1441</v>
      </c>
      <c r="B1108" t="s">
        <v>1425</v>
      </c>
      <c r="C1108" t="s">
        <v>311</v>
      </c>
      <c r="D1108" s="1">
        <v>18</v>
      </c>
      <c r="E1108" s="2">
        <v>4.15</v>
      </c>
      <c r="F1108" s="2">
        <v>74.7</v>
      </c>
      <c r="G1108" t="s">
        <v>1426</v>
      </c>
      <c r="H1108">
        <f ca="1">IF(74.7&lt;&gt;74.7,0,0)</f>
        <v>0</v>
      </c>
      <c r="I1108" t="s">
        <v>14</v>
      </c>
      <c r="J1108" t="s">
        <v>14</v>
      </c>
    </row>
    <row r="1109" spans="1:10">
      <c r="A1109" t="s">
        <v>1442</v>
      </c>
      <c r="B1109" t="s">
        <v>1425</v>
      </c>
      <c r="C1109" t="s">
        <v>253</v>
      </c>
      <c r="D1109" s="1">
        <v>18.01</v>
      </c>
      <c r="E1109" s="2">
        <v>4.15</v>
      </c>
      <c r="F1109" s="2">
        <v>74.74</v>
      </c>
      <c r="G1109" t="s">
        <v>1426</v>
      </c>
      <c r="H1109">
        <f ca="1">IF(74.74&lt;&gt;74.74,0,0)</f>
        <v>0</v>
      </c>
      <c r="I1109" t="s">
        <v>14</v>
      </c>
      <c r="J1109" t="s">
        <v>14</v>
      </c>
    </row>
    <row r="1110" spans="1:10">
      <c r="A1110" t="s">
        <v>1443</v>
      </c>
      <c r="B1110" t="s">
        <v>1425</v>
      </c>
      <c r="C1110" t="s">
        <v>326</v>
      </c>
      <c r="D1110" s="1">
        <v>17.96</v>
      </c>
      <c r="E1110" s="2">
        <v>3</v>
      </c>
      <c r="F1110" s="2">
        <v>53.88</v>
      </c>
      <c r="G1110" t="s">
        <v>1426</v>
      </c>
      <c r="H1110">
        <f ca="1">IF(53.88&lt;&gt;53.88,0,0)</f>
        <v>0</v>
      </c>
      <c r="I1110" t="s">
        <v>14</v>
      </c>
      <c r="J1110" t="s">
        <v>14</v>
      </c>
    </row>
    <row r="1111" spans="1:10">
      <c r="A1111" t="s">
        <v>1444</v>
      </c>
      <c r="B1111" t="s">
        <v>1425</v>
      </c>
      <c r="C1111" t="s">
        <v>251</v>
      </c>
      <c r="D1111" s="1">
        <v>17.96</v>
      </c>
      <c r="E1111" s="2">
        <v>3.85</v>
      </c>
      <c r="F1111" s="2">
        <v>69.15</v>
      </c>
      <c r="G1111" t="s">
        <v>1426</v>
      </c>
      <c r="H1111">
        <f ca="1">IF(69.15&lt;&gt;69.15,0,0)</f>
        <v>0</v>
      </c>
      <c r="I1111" t="s">
        <v>14</v>
      </c>
      <c r="J1111" t="s">
        <v>14</v>
      </c>
    </row>
    <row r="1112" spans="1:10">
      <c r="A1112" t="s">
        <v>1445</v>
      </c>
      <c r="B1112" t="s">
        <v>1425</v>
      </c>
      <c r="C1112" t="s">
        <v>249</v>
      </c>
      <c r="D1112" s="1">
        <v>17.95</v>
      </c>
      <c r="E1112" s="2">
        <v>4.3</v>
      </c>
      <c r="F1112" s="2">
        <v>77.19</v>
      </c>
      <c r="G1112" t="s">
        <v>1426</v>
      </c>
      <c r="H1112">
        <f ca="1">IF(77.19&lt;&gt;77.18,0.009999999999990905,0)</f>
        <v>0</v>
      </c>
      <c r="I1112" t="s">
        <v>14</v>
      </c>
      <c r="J1112" t="s">
        <v>14</v>
      </c>
    </row>
    <row r="1113" spans="1:10">
      <c r="A1113" t="s">
        <v>1446</v>
      </c>
      <c r="B1113" t="s">
        <v>1425</v>
      </c>
      <c r="C1113" t="s">
        <v>326</v>
      </c>
      <c r="D1113" s="1">
        <v>17.91</v>
      </c>
      <c r="E1113" s="2">
        <v>3</v>
      </c>
      <c r="F1113" s="2">
        <v>53.73</v>
      </c>
      <c r="G1113" t="s">
        <v>1426</v>
      </c>
      <c r="H1113">
        <f ca="1">IF(53.73&lt;&gt;53.73,0,0)</f>
        <v>0</v>
      </c>
      <c r="I1113" t="s">
        <v>14</v>
      </c>
      <c r="J1113" t="s">
        <v>14</v>
      </c>
    </row>
    <row r="1114" spans="1:10">
      <c r="A1114" t="s">
        <v>1447</v>
      </c>
      <c r="B1114" t="s">
        <v>1425</v>
      </c>
      <c r="C1114" t="s">
        <v>309</v>
      </c>
      <c r="D1114" s="1">
        <v>18.03</v>
      </c>
      <c r="E1114" s="2">
        <v>4.15</v>
      </c>
      <c r="F1114" s="2">
        <v>74.82</v>
      </c>
      <c r="G1114" t="s">
        <v>1426</v>
      </c>
      <c r="H1114">
        <f ca="1">IF(74.82&lt;&gt;74.82,0,0)</f>
        <v>0</v>
      </c>
      <c r="I1114" t="s">
        <v>14</v>
      </c>
      <c r="J1114" t="s">
        <v>14</v>
      </c>
    </row>
    <row r="1115" spans="1:10">
      <c r="A1115" t="s">
        <v>1448</v>
      </c>
      <c r="B1115" t="s">
        <v>1425</v>
      </c>
      <c r="C1115" t="s">
        <v>261</v>
      </c>
      <c r="D1115" s="1">
        <v>17.89</v>
      </c>
      <c r="E1115" s="2">
        <v>3.1</v>
      </c>
      <c r="F1115" s="2">
        <v>55.46</v>
      </c>
      <c r="G1115" t="s">
        <v>1426</v>
      </c>
      <c r="H1115">
        <f ca="1">IF(55.46&lt;&gt;55.46,0,0)</f>
        <v>0</v>
      </c>
      <c r="I1115" t="s">
        <v>14</v>
      </c>
      <c r="J1115" t="s">
        <v>14</v>
      </c>
    </row>
    <row r="1116" spans="1:10">
      <c r="A1116" t="s">
        <v>1449</v>
      </c>
      <c r="B1116" t="s">
        <v>1425</v>
      </c>
      <c r="C1116" t="s">
        <v>253</v>
      </c>
      <c r="D1116" s="1">
        <v>18.02</v>
      </c>
      <c r="E1116" s="2">
        <v>4.15</v>
      </c>
      <c r="F1116" s="2">
        <v>74.78</v>
      </c>
      <c r="G1116" t="s">
        <v>1426</v>
      </c>
      <c r="H1116">
        <f ca="1">IF(74.78&lt;&gt;74.78,0,0)</f>
        <v>0</v>
      </c>
      <c r="I1116" t="s">
        <v>14</v>
      </c>
      <c r="J1116" t="s">
        <v>14</v>
      </c>
    </row>
    <row r="1117" spans="1:10">
      <c r="A1117" t="s">
        <v>1450</v>
      </c>
      <c r="B1117" t="s">
        <v>1425</v>
      </c>
      <c r="C1117" t="s">
        <v>249</v>
      </c>
      <c r="D1117" s="1">
        <v>18.04</v>
      </c>
      <c r="E1117" s="2">
        <v>4.3</v>
      </c>
      <c r="F1117" s="2">
        <v>77.57</v>
      </c>
      <c r="G1117" t="s">
        <v>1426</v>
      </c>
      <c r="H1117">
        <f ca="1">IF(77.57&lt;&gt;77.57,0,0)</f>
        <v>0</v>
      </c>
      <c r="I1117" t="s">
        <v>14</v>
      </c>
      <c r="J1117" t="s">
        <v>14</v>
      </c>
    </row>
    <row r="1118" spans="1:10">
      <c r="A1118" t="s">
        <v>1451</v>
      </c>
      <c r="B1118" t="s">
        <v>1425</v>
      </c>
      <c r="C1118" t="s">
        <v>293</v>
      </c>
      <c r="D1118" s="1">
        <v>18.08</v>
      </c>
      <c r="E1118" s="2">
        <v>3.1</v>
      </c>
      <c r="F1118" s="2">
        <v>56.05</v>
      </c>
      <c r="G1118" t="s">
        <v>1426</v>
      </c>
      <c r="H1118">
        <f ca="1">IF(56.05&lt;&gt;56.05,0,0)</f>
        <v>0</v>
      </c>
      <c r="I1118" t="s">
        <v>14</v>
      </c>
      <c r="J1118" t="s">
        <v>14</v>
      </c>
    </row>
    <row r="1119" spans="1:10">
      <c r="A1119" t="s">
        <v>1452</v>
      </c>
      <c r="B1119" t="s">
        <v>1425</v>
      </c>
      <c r="C1119" t="s">
        <v>309</v>
      </c>
      <c r="D1119" s="1">
        <v>18.02</v>
      </c>
      <c r="E1119" s="2">
        <v>4.15</v>
      </c>
      <c r="F1119" s="2">
        <v>74.78</v>
      </c>
      <c r="G1119" t="s">
        <v>1426</v>
      </c>
      <c r="H1119">
        <f ca="1">IF(74.78&lt;&gt;74.78,0,0)</f>
        <v>0</v>
      </c>
      <c r="I1119" t="s">
        <v>14</v>
      </c>
      <c r="J1119" t="s">
        <v>14</v>
      </c>
    </row>
    <row r="1120" spans="1:10">
      <c r="A1120" t="s">
        <v>1453</v>
      </c>
      <c r="B1120" t="s">
        <v>1425</v>
      </c>
      <c r="C1120" t="s">
        <v>261</v>
      </c>
      <c r="D1120" s="1">
        <v>17.99</v>
      </c>
      <c r="E1120" s="2">
        <v>3.1</v>
      </c>
      <c r="F1120" s="2">
        <v>55.77</v>
      </c>
      <c r="G1120" t="s">
        <v>1426</v>
      </c>
      <c r="H1120">
        <f ca="1">IF(55.77&lt;&gt;55.77,0,0)</f>
        <v>0</v>
      </c>
      <c r="I1120" t="s">
        <v>14</v>
      </c>
      <c r="J1120" t="s">
        <v>14</v>
      </c>
    </row>
    <row r="1121" spans="1:10">
      <c r="A1121" t="s">
        <v>1454</v>
      </c>
      <c r="B1121" t="s">
        <v>1425</v>
      </c>
      <c r="C1121" t="s">
        <v>311</v>
      </c>
      <c r="D1121" s="1">
        <v>18.04</v>
      </c>
      <c r="E1121" s="2">
        <v>4.15</v>
      </c>
      <c r="F1121" s="2">
        <v>74.87</v>
      </c>
      <c r="G1121" t="s">
        <v>1426</v>
      </c>
      <c r="H1121">
        <f ca="1">IF(74.87&lt;&gt;74.87,0,0)</f>
        <v>0</v>
      </c>
      <c r="I1121" t="s">
        <v>14</v>
      </c>
      <c r="J1121" t="s">
        <v>14</v>
      </c>
    </row>
    <row r="1122" spans="1:10">
      <c r="A1122" t="s">
        <v>1455</v>
      </c>
      <c r="B1122" t="s">
        <v>1425</v>
      </c>
      <c r="C1122" t="s">
        <v>270</v>
      </c>
      <c r="D1122" s="1">
        <v>18.06</v>
      </c>
      <c r="E1122" s="2">
        <v>3.85</v>
      </c>
      <c r="F1122" s="2">
        <v>69.53</v>
      </c>
      <c r="G1122" t="s">
        <v>1426</v>
      </c>
      <c r="H1122">
        <f ca="1">IF(69.53&lt;&gt;69.53,0,0)</f>
        <v>0</v>
      </c>
      <c r="I1122" t="s">
        <v>14</v>
      </c>
      <c r="J1122" t="s">
        <v>14</v>
      </c>
    </row>
    <row r="1123" spans="1:10">
      <c r="A1123" t="s">
        <v>1456</v>
      </c>
      <c r="B1123" t="s">
        <v>1425</v>
      </c>
      <c r="C1123" t="s">
        <v>311</v>
      </c>
      <c r="D1123" s="1">
        <v>17.98</v>
      </c>
      <c r="E1123" s="2">
        <v>4.15</v>
      </c>
      <c r="F1123" s="2">
        <v>74.62</v>
      </c>
      <c r="G1123" t="s">
        <v>1426</v>
      </c>
      <c r="H1123">
        <f ca="1">IF(74.62&lt;&gt;74.62,0,0)</f>
        <v>0</v>
      </c>
      <c r="I1123" t="s">
        <v>14</v>
      </c>
      <c r="J1123" t="s">
        <v>14</v>
      </c>
    </row>
    <row r="1124" spans="1:10">
      <c r="A1124" t="s">
        <v>1457</v>
      </c>
      <c r="B1124" t="s">
        <v>1425</v>
      </c>
      <c r="C1124" t="s">
        <v>261</v>
      </c>
      <c r="D1124" s="1">
        <v>18.06</v>
      </c>
      <c r="E1124" s="2">
        <v>3.1</v>
      </c>
      <c r="F1124" s="2">
        <v>55.99</v>
      </c>
      <c r="G1124" t="s">
        <v>1426</v>
      </c>
      <c r="H1124">
        <f ca="1">IF(55.99&lt;&gt;55.99,0,0)</f>
        <v>0</v>
      </c>
      <c r="I1124" t="s">
        <v>14</v>
      </c>
      <c r="J1124" t="s">
        <v>14</v>
      </c>
    </row>
    <row r="1125" spans="1:10">
      <c r="A1125" t="s">
        <v>1458</v>
      </c>
      <c r="B1125" t="s">
        <v>1425</v>
      </c>
      <c r="C1125" t="s">
        <v>251</v>
      </c>
      <c r="D1125" s="1">
        <v>18.02</v>
      </c>
      <c r="E1125" s="2">
        <v>3.85</v>
      </c>
      <c r="F1125" s="2">
        <v>69.38</v>
      </c>
      <c r="G1125" t="s">
        <v>1426</v>
      </c>
      <c r="H1125">
        <f ca="1">IF(69.38&lt;&gt;69.38,0,0)</f>
        <v>0</v>
      </c>
      <c r="I1125" t="s">
        <v>14</v>
      </c>
      <c r="J1125" t="s">
        <v>14</v>
      </c>
    </row>
    <row r="1126" spans="1:10">
      <c r="A1126" t="s">
        <v>1459</v>
      </c>
      <c r="B1126" t="s">
        <v>1425</v>
      </c>
      <c r="C1126" t="s">
        <v>293</v>
      </c>
      <c r="D1126" s="1">
        <v>18.01</v>
      </c>
      <c r="E1126" s="2">
        <v>3.1</v>
      </c>
      <c r="F1126" s="2">
        <v>55.83</v>
      </c>
      <c r="G1126" t="s">
        <v>1426</v>
      </c>
      <c r="H1126">
        <f ca="1">IF(55.83&lt;&gt;55.83,0,0)</f>
        <v>0</v>
      </c>
      <c r="I1126" t="s">
        <v>14</v>
      </c>
      <c r="J1126" t="s">
        <v>14</v>
      </c>
    </row>
    <row r="1127" spans="1:10">
      <c r="A1127" t="s">
        <v>1460</v>
      </c>
      <c r="B1127" t="s">
        <v>1425</v>
      </c>
      <c r="C1127" t="s">
        <v>311</v>
      </c>
      <c r="D1127" s="1">
        <v>18.07</v>
      </c>
      <c r="E1127" s="2">
        <v>4.15</v>
      </c>
      <c r="F1127" s="2">
        <v>74.99</v>
      </c>
      <c r="G1127" t="s">
        <v>1426</v>
      </c>
      <c r="H1127">
        <f ca="1">IF(74.99&lt;&gt;74.99,0,0)</f>
        <v>0</v>
      </c>
      <c r="I1127" t="s">
        <v>14</v>
      </c>
      <c r="J1127" t="s">
        <v>14</v>
      </c>
    </row>
    <row r="1128" spans="1:10">
      <c r="A1128" t="s">
        <v>1461</v>
      </c>
      <c r="B1128" t="s">
        <v>1462</v>
      </c>
      <c r="C1128" t="s">
        <v>289</v>
      </c>
      <c r="D1128" s="1">
        <v>18.8</v>
      </c>
      <c r="E1128" s="2">
        <v>4.3</v>
      </c>
      <c r="F1128" s="2">
        <v>80.84</v>
      </c>
      <c r="G1128" t="s">
        <v>1463</v>
      </c>
      <c r="H1128">
        <f ca="1">IF(80.84&lt;&gt;80.84,0,0)</f>
        <v>0</v>
      </c>
      <c r="I1128" t="s">
        <v>14</v>
      </c>
      <c r="J1128" t="s">
        <v>14</v>
      </c>
    </row>
    <row r="1129" spans="1:10">
      <c r="A1129" t="s">
        <v>1464</v>
      </c>
      <c r="B1129" t="s">
        <v>1462</v>
      </c>
      <c r="C1129" t="s">
        <v>309</v>
      </c>
      <c r="D1129" s="1">
        <v>18.84</v>
      </c>
      <c r="E1129" s="2">
        <v>4.15</v>
      </c>
      <c r="F1129" s="2">
        <v>78.19</v>
      </c>
      <c r="G1129" t="s">
        <v>1463</v>
      </c>
      <c r="H1129">
        <f ca="1">IF(78.19&lt;&gt;78.19,0,0)</f>
        <v>0</v>
      </c>
      <c r="I1129" t="s">
        <v>14</v>
      </c>
      <c r="J1129" t="s">
        <v>14</v>
      </c>
    </row>
    <row r="1130" spans="1:10">
      <c r="A1130" t="s">
        <v>1465</v>
      </c>
      <c r="B1130" t="s">
        <v>1462</v>
      </c>
      <c r="C1130" t="s">
        <v>295</v>
      </c>
      <c r="D1130" s="1">
        <v>18.75</v>
      </c>
      <c r="E1130" s="2">
        <v>4.15</v>
      </c>
      <c r="F1130" s="2">
        <v>77.81</v>
      </c>
      <c r="G1130" t="s">
        <v>1463</v>
      </c>
      <c r="H1130">
        <f ca="1">IF(77.81&lt;&gt;77.81,0,0)</f>
        <v>0</v>
      </c>
      <c r="I1130" t="s">
        <v>14</v>
      </c>
      <c r="J1130" t="s">
        <v>14</v>
      </c>
    </row>
    <row r="1131" spans="1:10">
      <c r="A1131" t="s">
        <v>1466</v>
      </c>
      <c r="B1131" t="s">
        <v>1462</v>
      </c>
      <c r="C1131" t="s">
        <v>251</v>
      </c>
      <c r="D1131" s="1">
        <v>18.8</v>
      </c>
      <c r="E1131" s="2">
        <v>3.85</v>
      </c>
      <c r="F1131" s="2">
        <v>72.38</v>
      </c>
      <c r="G1131" t="s">
        <v>1463</v>
      </c>
      <c r="H1131">
        <f ca="1">IF(72.38&lt;&gt;72.38,0,0)</f>
        <v>0</v>
      </c>
      <c r="I1131" t="s">
        <v>14</v>
      </c>
      <c r="J1131" t="s">
        <v>14</v>
      </c>
    </row>
    <row r="1132" spans="1:10">
      <c r="A1132" t="s">
        <v>1467</v>
      </c>
      <c r="B1132" t="s">
        <v>1462</v>
      </c>
      <c r="C1132" t="s">
        <v>253</v>
      </c>
      <c r="D1132" s="1">
        <v>18.73</v>
      </c>
      <c r="E1132" s="2">
        <v>4.15</v>
      </c>
      <c r="F1132" s="2">
        <v>77.73</v>
      </c>
      <c r="G1132" t="s">
        <v>1463</v>
      </c>
      <c r="H1132">
        <f ca="1">IF(77.73&lt;&gt;77.73,0,0)</f>
        <v>0</v>
      </c>
      <c r="I1132" t="s">
        <v>14</v>
      </c>
      <c r="J1132" t="s">
        <v>14</v>
      </c>
    </row>
    <row r="1133" spans="1:10">
      <c r="A1133" t="s">
        <v>1468</v>
      </c>
      <c r="B1133" t="s">
        <v>1462</v>
      </c>
      <c r="C1133" t="s">
        <v>295</v>
      </c>
      <c r="D1133" s="1">
        <v>18.77</v>
      </c>
      <c r="E1133" s="2">
        <v>4.15</v>
      </c>
      <c r="F1133" s="2">
        <v>77.9</v>
      </c>
      <c r="G1133" t="s">
        <v>1463</v>
      </c>
      <c r="H1133">
        <f ca="1">IF(77.9&lt;&gt;77.9,0,0)</f>
        <v>0</v>
      </c>
      <c r="I1133" t="s">
        <v>14</v>
      </c>
      <c r="J1133" t="s">
        <v>14</v>
      </c>
    </row>
    <row r="1134" spans="1:10">
      <c r="A1134" t="s">
        <v>1469</v>
      </c>
      <c r="B1134" t="s">
        <v>1462</v>
      </c>
      <c r="C1134" t="s">
        <v>253</v>
      </c>
      <c r="D1134" s="1">
        <v>18.83</v>
      </c>
      <c r="E1134" s="2">
        <v>4.15</v>
      </c>
      <c r="F1134" s="2">
        <v>78.14</v>
      </c>
      <c r="G1134" t="s">
        <v>1463</v>
      </c>
      <c r="H1134">
        <f ca="1">IF(78.14&lt;&gt;78.14,0,0)</f>
        <v>0</v>
      </c>
      <c r="I1134" t="s">
        <v>14</v>
      </c>
      <c r="J1134" t="s">
        <v>14</v>
      </c>
    </row>
    <row r="1135" spans="1:10">
      <c r="A1135" t="s">
        <v>1470</v>
      </c>
      <c r="B1135" t="s">
        <v>1462</v>
      </c>
      <c r="C1135" t="s">
        <v>643</v>
      </c>
      <c r="D1135" s="1">
        <v>18.78</v>
      </c>
      <c r="E1135" s="2">
        <v>3.75</v>
      </c>
      <c r="F1135" s="2">
        <v>70.43</v>
      </c>
      <c r="G1135" t="s">
        <v>1463</v>
      </c>
      <c r="H1135">
        <f ca="1">IF(70.43&lt;&gt;70.43,0,0)</f>
        <v>0</v>
      </c>
      <c r="I1135" t="s">
        <v>14</v>
      </c>
      <c r="J1135" t="s">
        <v>14</v>
      </c>
    </row>
    <row r="1136" spans="1:10">
      <c r="A1136" t="s">
        <v>1471</v>
      </c>
      <c r="B1136" t="s">
        <v>1462</v>
      </c>
      <c r="C1136" t="s">
        <v>259</v>
      </c>
      <c r="D1136" s="1">
        <v>18.79</v>
      </c>
      <c r="E1136" s="2">
        <v>4.15</v>
      </c>
      <c r="F1136" s="2">
        <v>77.98</v>
      </c>
      <c r="G1136" t="s">
        <v>1463</v>
      </c>
      <c r="H1136">
        <f ca="1">IF(77.98&lt;&gt;77.98,0,0)</f>
        <v>0</v>
      </c>
      <c r="I1136" t="s">
        <v>14</v>
      </c>
      <c r="J1136" t="s">
        <v>14</v>
      </c>
    </row>
    <row r="1137" spans="1:10">
      <c r="A1137" t="s">
        <v>1472</v>
      </c>
      <c r="B1137" t="s">
        <v>1462</v>
      </c>
      <c r="C1137" t="s">
        <v>418</v>
      </c>
      <c r="D1137" s="1">
        <v>18.8</v>
      </c>
      <c r="E1137" s="2">
        <v>4.9</v>
      </c>
      <c r="F1137" s="2">
        <v>92.12</v>
      </c>
      <c r="G1137" t="s">
        <v>1463</v>
      </c>
      <c r="H1137">
        <f ca="1">IF(92.12&lt;&gt;92.12,0,0)</f>
        <v>0</v>
      </c>
      <c r="I1137" t="s">
        <v>14</v>
      </c>
      <c r="J1137" t="s">
        <v>14</v>
      </c>
    </row>
    <row r="1138" spans="1:10">
      <c r="A1138" t="s">
        <v>1473</v>
      </c>
      <c r="B1138" t="s">
        <v>1462</v>
      </c>
      <c r="C1138" t="s">
        <v>253</v>
      </c>
      <c r="D1138" s="1">
        <v>18.69</v>
      </c>
      <c r="E1138" s="2">
        <v>4.15</v>
      </c>
      <c r="F1138" s="2">
        <v>77.56</v>
      </c>
      <c r="G1138" t="s">
        <v>1463</v>
      </c>
      <c r="H1138">
        <f ca="1">IF(77.56&lt;&gt;77.56,0,0)</f>
        <v>0</v>
      </c>
      <c r="I1138" t="s">
        <v>14</v>
      </c>
      <c r="J1138" t="s">
        <v>14</v>
      </c>
    </row>
    <row r="1139" spans="1:10">
      <c r="A1139" t="s">
        <v>1474</v>
      </c>
      <c r="B1139" t="s">
        <v>1462</v>
      </c>
      <c r="C1139" t="s">
        <v>249</v>
      </c>
      <c r="D1139" s="1">
        <v>18.84</v>
      </c>
      <c r="E1139" s="2">
        <v>4.3</v>
      </c>
      <c r="F1139" s="2">
        <v>81.01</v>
      </c>
      <c r="G1139" t="s">
        <v>1463</v>
      </c>
      <c r="H1139">
        <f ca="1">IF(81.01&lt;&gt;81.01,0,0)</f>
        <v>0</v>
      </c>
      <c r="I1139" t="s">
        <v>14</v>
      </c>
      <c r="J1139" t="s">
        <v>14</v>
      </c>
    </row>
    <row r="1140" spans="1:10">
      <c r="A1140" t="s">
        <v>1475</v>
      </c>
      <c r="B1140" t="s">
        <v>1462</v>
      </c>
      <c r="C1140" t="s">
        <v>253</v>
      </c>
      <c r="D1140" s="1">
        <v>18.7</v>
      </c>
      <c r="E1140" s="2">
        <v>4.15</v>
      </c>
      <c r="F1140" s="2">
        <v>77.61</v>
      </c>
      <c r="G1140" t="s">
        <v>1463</v>
      </c>
      <c r="H1140">
        <f ca="1">IF(77.61&lt;&gt;77.6,0.010000000000005116,0)</f>
        <v>0</v>
      </c>
      <c r="I1140" t="s">
        <v>14</v>
      </c>
      <c r="J1140" t="s">
        <v>14</v>
      </c>
    </row>
    <row r="1141" spans="1:10">
      <c r="A1141" t="s">
        <v>1476</v>
      </c>
      <c r="B1141" t="s">
        <v>1462</v>
      </c>
      <c r="C1141" t="s">
        <v>311</v>
      </c>
      <c r="D1141" s="1">
        <v>18.77</v>
      </c>
      <c r="E1141" s="2">
        <v>4.15</v>
      </c>
      <c r="F1141" s="2">
        <v>77.9</v>
      </c>
      <c r="G1141" t="s">
        <v>1463</v>
      </c>
      <c r="H1141">
        <f ca="1">IF(77.9&lt;&gt;77.9,0,0)</f>
        <v>0</v>
      </c>
      <c r="I1141" t="s">
        <v>14</v>
      </c>
      <c r="J1141" t="s">
        <v>14</v>
      </c>
    </row>
    <row r="1142" spans="1:10">
      <c r="A1142" t="s">
        <v>1477</v>
      </c>
      <c r="B1142" t="s">
        <v>1462</v>
      </c>
      <c r="C1142" t="s">
        <v>293</v>
      </c>
      <c r="D1142" s="1">
        <v>18.73</v>
      </c>
      <c r="E1142" s="2">
        <v>3.1</v>
      </c>
      <c r="F1142" s="2">
        <v>58.06</v>
      </c>
      <c r="G1142" t="s">
        <v>1463</v>
      </c>
      <c r="H1142">
        <f ca="1">IF(58.06&lt;&gt;58.06,0,0)</f>
        <v>0</v>
      </c>
      <c r="I1142" t="s">
        <v>14</v>
      </c>
      <c r="J1142" t="s">
        <v>14</v>
      </c>
    </row>
    <row r="1143" spans="1:10">
      <c r="A1143" t="s">
        <v>1478</v>
      </c>
      <c r="B1143" t="s">
        <v>1462</v>
      </c>
      <c r="C1143" t="s">
        <v>309</v>
      </c>
      <c r="D1143" s="1">
        <v>18.81</v>
      </c>
      <c r="E1143" s="2">
        <v>4.15</v>
      </c>
      <c r="F1143" s="2">
        <v>78.06</v>
      </c>
      <c r="G1143" t="s">
        <v>1463</v>
      </c>
      <c r="H1143">
        <f ca="1">IF(78.06&lt;&gt;78.06,0,0)</f>
        <v>0</v>
      </c>
      <c r="I1143" t="s">
        <v>14</v>
      </c>
      <c r="J1143" t="s">
        <v>14</v>
      </c>
    </row>
    <row r="1144" spans="1:10">
      <c r="A1144" t="s">
        <v>1479</v>
      </c>
      <c r="B1144" t="s">
        <v>1462</v>
      </c>
      <c r="C1144" t="s">
        <v>253</v>
      </c>
      <c r="D1144" s="1">
        <v>18.73</v>
      </c>
      <c r="E1144" s="2">
        <v>4.15</v>
      </c>
      <c r="F1144" s="2">
        <v>77.73</v>
      </c>
      <c r="G1144" t="s">
        <v>1463</v>
      </c>
      <c r="H1144">
        <f ca="1">IF(77.73&lt;&gt;77.73,0,0)</f>
        <v>0</v>
      </c>
      <c r="I1144" t="s">
        <v>14</v>
      </c>
      <c r="J1144" t="s">
        <v>14</v>
      </c>
    </row>
    <row r="1145" spans="1:10">
      <c r="A1145" t="s">
        <v>1480</v>
      </c>
      <c r="B1145" t="s">
        <v>1462</v>
      </c>
      <c r="C1145" t="s">
        <v>261</v>
      </c>
      <c r="D1145" s="1">
        <v>18.71</v>
      </c>
      <c r="E1145" s="2">
        <v>3.1</v>
      </c>
      <c r="F1145" s="2">
        <v>58</v>
      </c>
      <c r="G1145" t="s">
        <v>1463</v>
      </c>
      <c r="H1145">
        <f ca="1">IF(58&lt;&gt;58,0,0)</f>
        <v>0</v>
      </c>
      <c r="I1145" t="s">
        <v>14</v>
      </c>
      <c r="J1145" t="s">
        <v>14</v>
      </c>
    </row>
    <row r="1146" spans="1:10">
      <c r="A1146" t="s">
        <v>1481</v>
      </c>
      <c r="B1146" t="s">
        <v>1462</v>
      </c>
      <c r="C1146" t="s">
        <v>311</v>
      </c>
      <c r="D1146" s="1">
        <v>18.72</v>
      </c>
      <c r="E1146" s="2">
        <v>4.15</v>
      </c>
      <c r="F1146" s="2">
        <v>77.69</v>
      </c>
      <c r="G1146" t="s">
        <v>1463</v>
      </c>
      <c r="H1146">
        <f ca="1">IF(77.69&lt;&gt;77.69,0,0)</f>
        <v>0</v>
      </c>
      <c r="I1146" t="s">
        <v>14</v>
      </c>
      <c r="J1146" t="s">
        <v>14</v>
      </c>
    </row>
    <row r="1147" spans="1:10">
      <c r="A1147" t="s">
        <v>1482</v>
      </c>
      <c r="B1147" t="s">
        <v>1462</v>
      </c>
      <c r="C1147" t="s">
        <v>962</v>
      </c>
      <c r="D1147" s="1">
        <v>18.77</v>
      </c>
      <c r="E1147" s="2">
        <v>4.3</v>
      </c>
      <c r="F1147" s="2">
        <v>80.71</v>
      </c>
      <c r="G1147" t="s">
        <v>1463</v>
      </c>
      <c r="H1147">
        <f ca="1">IF(80.71&lt;&gt;80.71,0,0)</f>
        <v>0</v>
      </c>
      <c r="I1147" t="s">
        <v>14</v>
      </c>
      <c r="J1147" t="s">
        <v>14</v>
      </c>
    </row>
    <row r="1148" spans="1:10">
      <c r="A1148" t="s">
        <v>1483</v>
      </c>
      <c r="B1148" t="s">
        <v>1462</v>
      </c>
      <c r="C1148" t="s">
        <v>270</v>
      </c>
      <c r="D1148" s="1">
        <v>18.8</v>
      </c>
      <c r="E1148" s="2">
        <v>3.85</v>
      </c>
      <c r="F1148" s="2">
        <v>72.38</v>
      </c>
      <c r="G1148" t="s">
        <v>1463</v>
      </c>
      <c r="H1148">
        <f ca="1">IF(72.38&lt;&gt;72.38,0,0)</f>
        <v>0</v>
      </c>
      <c r="I1148" t="s">
        <v>14</v>
      </c>
      <c r="J1148" t="s">
        <v>14</v>
      </c>
    </row>
    <row r="1149" spans="1:10">
      <c r="A1149" t="s">
        <v>1484</v>
      </c>
      <c r="B1149" t="s">
        <v>1462</v>
      </c>
      <c r="C1149" t="s">
        <v>253</v>
      </c>
      <c r="D1149" s="1">
        <v>18.75</v>
      </c>
      <c r="E1149" s="2">
        <v>4.15</v>
      </c>
      <c r="F1149" s="2">
        <v>77.81</v>
      </c>
      <c r="G1149" t="s">
        <v>1463</v>
      </c>
      <c r="H1149">
        <f ca="1">IF(77.81&lt;&gt;77.81,0,0)</f>
        <v>0</v>
      </c>
      <c r="I1149" t="s">
        <v>14</v>
      </c>
      <c r="J1149" t="s">
        <v>14</v>
      </c>
    </row>
    <row r="1150" spans="1:10">
      <c r="A1150" t="s">
        <v>1485</v>
      </c>
      <c r="B1150" t="s">
        <v>1462</v>
      </c>
      <c r="C1150" t="s">
        <v>251</v>
      </c>
      <c r="D1150" s="1">
        <v>18.77</v>
      </c>
      <c r="E1150" s="2">
        <v>3.85</v>
      </c>
      <c r="F1150" s="2">
        <v>72.26</v>
      </c>
      <c r="G1150" t="s">
        <v>1463</v>
      </c>
      <c r="H1150">
        <f ca="1">IF(72.26&lt;&gt;72.26,0,0)</f>
        <v>0</v>
      </c>
      <c r="I1150" t="s">
        <v>14</v>
      </c>
      <c r="J1150" t="s">
        <v>14</v>
      </c>
    </row>
    <row r="1151" spans="1:10">
      <c r="A1151" t="s">
        <v>1486</v>
      </c>
      <c r="B1151" t="s">
        <v>1462</v>
      </c>
      <c r="C1151" t="s">
        <v>432</v>
      </c>
      <c r="D1151" s="1">
        <v>18.75</v>
      </c>
      <c r="E1151" s="2">
        <v>4.15</v>
      </c>
      <c r="F1151" s="2">
        <v>77.81</v>
      </c>
      <c r="G1151" t="s">
        <v>1463</v>
      </c>
      <c r="H1151">
        <f ca="1">IF(77.81&lt;&gt;77.81,0,0)</f>
        <v>0</v>
      </c>
      <c r="I1151" t="s">
        <v>14</v>
      </c>
      <c r="J1151" t="s">
        <v>14</v>
      </c>
    </row>
    <row r="1152" spans="1:10">
      <c r="A1152" t="s">
        <v>1487</v>
      </c>
      <c r="B1152" t="s">
        <v>1462</v>
      </c>
      <c r="C1152" t="s">
        <v>311</v>
      </c>
      <c r="D1152" s="1">
        <v>18.78</v>
      </c>
      <c r="E1152" s="2">
        <v>4.15</v>
      </c>
      <c r="F1152" s="2">
        <v>77.94</v>
      </c>
      <c r="G1152" t="s">
        <v>1463</v>
      </c>
      <c r="H1152">
        <f ca="1">IF(77.94&lt;&gt;77.94,0,0)</f>
        <v>0</v>
      </c>
      <c r="I1152" t="s">
        <v>14</v>
      </c>
      <c r="J1152" t="s">
        <v>14</v>
      </c>
    </row>
    <row r="1153" spans="1:10">
      <c r="A1153" t="s">
        <v>1488</v>
      </c>
      <c r="B1153" t="s">
        <v>1462</v>
      </c>
      <c r="C1153" t="s">
        <v>259</v>
      </c>
      <c r="D1153" s="1">
        <v>18.77</v>
      </c>
      <c r="E1153" s="2">
        <v>4.15</v>
      </c>
      <c r="F1153" s="2">
        <v>77.9</v>
      </c>
      <c r="G1153" t="s">
        <v>1463</v>
      </c>
      <c r="H1153">
        <f ca="1">IF(77.9&lt;&gt;77.9,0,0)</f>
        <v>0</v>
      </c>
      <c r="I1153" t="s">
        <v>14</v>
      </c>
      <c r="J1153" t="s">
        <v>14</v>
      </c>
    </row>
    <row r="1154" spans="1:10">
      <c r="A1154" t="s">
        <v>1489</v>
      </c>
      <c r="B1154" t="s">
        <v>1462</v>
      </c>
      <c r="C1154" t="s">
        <v>251</v>
      </c>
      <c r="D1154" s="1">
        <v>18.76</v>
      </c>
      <c r="E1154" s="2">
        <v>3.85</v>
      </c>
      <c r="F1154" s="2">
        <v>72.23</v>
      </c>
      <c r="G1154" t="s">
        <v>1463</v>
      </c>
      <c r="H1154">
        <f ca="1">IF(72.23&lt;&gt;72.23,0,0)</f>
        <v>0</v>
      </c>
      <c r="I1154" t="s">
        <v>14</v>
      </c>
      <c r="J1154" t="s">
        <v>14</v>
      </c>
    </row>
    <row r="1155" spans="1:10">
      <c r="A1155" t="s">
        <v>1490</v>
      </c>
      <c r="B1155" t="s">
        <v>1462</v>
      </c>
      <c r="C1155" t="s">
        <v>251</v>
      </c>
      <c r="D1155" s="1">
        <v>18.81</v>
      </c>
      <c r="E1155" s="2">
        <v>3.85</v>
      </c>
      <c r="F1155" s="2">
        <v>72.42</v>
      </c>
      <c r="G1155" t="s">
        <v>1463</v>
      </c>
      <c r="H1155">
        <f ca="1">IF(72.42&lt;&gt;72.42,0,0)</f>
        <v>0</v>
      </c>
      <c r="I1155" t="s">
        <v>14</v>
      </c>
      <c r="J1155" t="s">
        <v>14</v>
      </c>
    </row>
    <row r="1156" spans="1:10">
      <c r="A1156" t="s">
        <v>1491</v>
      </c>
      <c r="B1156" t="s">
        <v>1492</v>
      </c>
      <c r="C1156" t="s">
        <v>57</v>
      </c>
      <c r="D1156" s="1">
        <v>21.76</v>
      </c>
      <c r="E1156" s="2">
        <v>4.9</v>
      </c>
      <c r="F1156" s="2">
        <v>106.62</v>
      </c>
      <c r="G1156" t="s">
        <v>1493</v>
      </c>
      <c r="H1156">
        <f ca="1">IF(106.62&lt;&gt;106.62,0,0)</f>
        <v>0</v>
      </c>
      <c r="I1156" t="s">
        <v>14</v>
      </c>
      <c r="J1156" t="s">
        <v>14</v>
      </c>
    </row>
    <row r="1157" spans="1:10">
      <c r="A1157" t="s">
        <v>1494</v>
      </c>
      <c r="B1157" t="s">
        <v>1492</v>
      </c>
      <c r="C1157" t="s">
        <v>1495</v>
      </c>
      <c r="D1157" s="1">
        <v>21.68</v>
      </c>
      <c r="E1157" s="2">
        <v>6.65</v>
      </c>
      <c r="F1157" s="2">
        <v>144.17</v>
      </c>
      <c r="G1157" t="s">
        <v>1493</v>
      </c>
      <c r="H1157">
        <f ca="1">IF(144.17&lt;&gt;144.17,0,0)</f>
        <v>0</v>
      </c>
      <c r="I1157" t="s">
        <v>14</v>
      </c>
      <c r="J1157" t="s">
        <v>14</v>
      </c>
    </row>
    <row r="1158" spans="1:10">
      <c r="A1158" t="s">
        <v>1496</v>
      </c>
      <c r="B1158" t="s">
        <v>1492</v>
      </c>
      <c r="C1158" t="s">
        <v>63</v>
      </c>
      <c r="D1158" s="1">
        <v>21.71</v>
      </c>
      <c r="E1158" s="2">
        <v>5.95</v>
      </c>
      <c r="F1158" s="2">
        <v>129.17</v>
      </c>
      <c r="G1158" t="s">
        <v>1493</v>
      </c>
      <c r="H1158">
        <f ca="1">IF(129.17&lt;&gt;129.17,0,0)</f>
        <v>0</v>
      </c>
      <c r="I1158" t="s">
        <v>14</v>
      </c>
      <c r="J1158" t="s">
        <v>14</v>
      </c>
    </row>
    <row r="1159" spans="1:10">
      <c r="A1159" t="s">
        <v>1497</v>
      </c>
      <c r="B1159" t="s">
        <v>1492</v>
      </c>
      <c r="C1159" t="s">
        <v>63</v>
      </c>
      <c r="D1159" s="1">
        <v>21.68</v>
      </c>
      <c r="E1159" s="2">
        <v>5.95</v>
      </c>
      <c r="F1159" s="2">
        <v>129</v>
      </c>
      <c r="G1159" t="s">
        <v>1493</v>
      </c>
      <c r="H1159">
        <f ca="1">IF(129&lt;&gt;129,0,0)</f>
        <v>0</v>
      </c>
      <c r="I1159" t="s">
        <v>14</v>
      </c>
      <c r="J1159" t="s">
        <v>14</v>
      </c>
    </row>
    <row r="1160" spans="1:10">
      <c r="A1160" t="s">
        <v>1498</v>
      </c>
      <c r="B1160" t="s">
        <v>1492</v>
      </c>
      <c r="C1160" t="s">
        <v>57</v>
      </c>
      <c r="D1160" s="1">
        <v>21.71</v>
      </c>
      <c r="E1160" s="2">
        <v>4.9</v>
      </c>
      <c r="F1160" s="2">
        <v>106.38</v>
      </c>
      <c r="G1160" t="s">
        <v>1493</v>
      </c>
      <c r="H1160">
        <f ca="1">IF(106.38&lt;&gt;106.38,0,0)</f>
        <v>0</v>
      </c>
      <c r="I1160" t="s">
        <v>14</v>
      </c>
      <c r="J1160" t="s">
        <v>14</v>
      </c>
    </row>
    <row r="1161" spans="1:10">
      <c r="A1161" t="s">
        <v>1499</v>
      </c>
      <c r="B1161" t="s">
        <v>1492</v>
      </c>
      <c r="C1161" t="s">
        <v>52</v>
      </c>
      <c r="D1161" s="1">
        <v>21.5</v>
      </c>
      <c r="E1161" s="2">
        <v>6.45</v>
      </c>
      <c r="F1161" s="2">
        <v>138.68</v>
      </c>
      <c r="G1161" t="s">
        <v>1493</v>
      </c>
      <c r="H1161">
        <f ca="1">IF(138.68&lt;&gt;138.68,0,0)</f>
        <v>0</v>
      </c>
      <c r="I1161" t="s">
        <v>14</v>
      </c>
      <c r="J1161" t="s">
        <v>14</v>
      </c>
    </row>
    <row r="1162" spans="1:10">
      <c r="A1162" t="s">
        <v>1500</v>
      </c>
      <c r="B1162" t="s">
        <v>1492</v>
      </c>
      <c r="C1162" t="s">
        <v>57</v>
      </c>
      <c r="D1162" s="1">
        <v>21.44</v>
      </c>
      <c r="E1162" s="2">
        <v>4.9</v>
      </c>
      <c r="F1162" s="2">
        <v>105.06</v>
      </c>
      <c r="G1162" t="s">
        <v>1493</v>
      </c>
      <c r="H1162">
        <f ca="1">IF(105.06&lt;&gt;105.06,0,0)</f>
        <v>0</v>
      </c>
      <c r="I1162" t="s">
        <v>14</v>
      </c>
      <c r="J1162" t="s">
        <v>14</v>
      </c>
    </row>
    <row r="1163" spans="1:10">
      <c r="A1163" t="s">
        <v>1501</v>
      </c>
      <c r="B1163" t="s">
        <v>1492</v>
      </c>
      <c r="C1163" t="s">
        <v>52</v>
      </c>
      <c r="D1163" s="1">
        <v>21.31</v>
      </c>
      <c r="E1163" s="2">
        <v>6.45</v>
      </c>
      <c r="F1163" s="2">
        <v>137.45</v>
      </c>
      <c r="G1163" t="s">
        <v>1493</v>
      </c>
      <c r="H1163">
        <f ca="1">IF(137.45&lt;&gt;137.45,0,0)</f>
        <v>0</v>
      </c>
      <c r="I1163" t="s">
        <v>14</v>
      </c>
      <c r="J1163" t="s">
        <v>14</v>
      </c>
    </row>
    <row r="1164" spans="1:10">
      <c r="A1164" t="s">
        <v>1502</v>
      </c>
      <c r="B1164" t="s">
        <v>1492</v>
      </c>
      <c r="C1164" t="s">
        <v>63</v>
      </c>
      <c r="D1164" s="1">
        <v>21.54</v>
      </c>
      <c r="E1164" s="2">
        <v>5.95</v>
      </c>
      <c r="F1164" s="2">
        <v>128.16</v>
      </c>
      <c r="G1164" t="s">
        <v>1493</v>
      </c>
      <c r="H1164">
        <f ca="1">IF(128.16&lt;&gt;128.16,0,0)</f>
        <v>0</v>
      </c>
      <c r="I1164" t="s">
        <v>14</v>
      </c>
      <c r="J1164" t="s">
        <v>14</v>
      </c>
    </row>
    <row r="1165" spans="1:10">
      <c r="A1165" t="s">
        <v>1503</v>
      </c>
      <c r="B1165" t="s">
        <v>1492</v>
      </c>
      <c r="C1165" t="s">
        <v>63</v>
      </c>
      <c r="D1165" s="1">
        <v>1</v>
      </c>
      <c r="E1165" s="2">
        <v>75</v>
      </c>
      <c r="F1165" s="2">
        <v>75</v>
      </c>
      <c r="G1165" t="s">
        <v>1493</v>
      </c>
      <c r="H1165">
        <f ca="1">IF(75&lt;&gt;75,0,0)</f>
        <v>0</v>
      </c>
      <c r="I1165" t="s">
        <v>14</v>
      </c>
      <c r="J1165" t="s">
        <v>14</v>
      </c>
    </row>
    <row r="1166" spans="1:10">
      <c r="A1166" t="s">
        <v>1504</v>
      </c>
      <c r="B1166" t="s">
        <v>1492</v>
      </c>
      <c r="C1166" t="s">
        <v>57</v>
      </c>
      <c r="D1166" s="1">
        <v>21.55</v>
      </c>
      <c r="E1166" s="2">
        <v>4.9</v>
      </c>
      <c r="F1166" s="2">
        <v>105.6</v>
      </c>
      <c r="G1166" t="s">
        <v>1493</v>
      </c>
      <c r="H1166">
        <f ca="1">IF(105.6&lt;&gt;105.6,0,0)</f>
        <v>0</v>
      </c>
      <c r="I1166" t="s">
        <v>14</v>
      </c>
      <c r="J1166" t="s">
        <v>14</v>
      </c>
    </row>
    <row r="1167" spans="1:10">
      <c r="A1167" t="s">
        <v>1505</v>
      </c>
      <c r="B1167" t="s">
        <v>1492</v>
      </c>
      <c r="C1167" t="s">
        <v>1506</v>
      </c>
      <c r="D1167" s="1">
        <v>21.51</v>
      </c>
      <c r="E1167" s="2">
        <v>7.7</v>
      </c>
      <c r="F1167" s="2">
        <v>165.63</v>
      </c>
      <c r="G1167" t="s">
        <v>1493</v>
      </c>
      <c r="H1167">
        <f ca="1">IF(165.63&lt;&gt;165.63,0,0)</f>
        <v>0</v>
      </c>
      <c r="I1167" t="s">
        <v>14</v>
      </c>
      <c r="J1167" t="s">
        <v>14</v>
      </c>
    </row>
    <row r="1168" spans="1:10">
      <c r="A1168" t="s">
        <v>1507</v>
      </c>
      <c r="B1168" t="s">
        <v>1492</v>
      </c>
      <c r="C1168" t="s">
        <v>1111</v>
      </c>
      <c r="D1168" s="1">
        <v>21.53</v>
      </c>
      <c r="E1168" s="2">
        <v>5.2</v>
      </c>
      <c r="F1168" s="2">
        <v>111.96</v>
      </c>
      <c r="G1168" t="s">
        <v>1493</v>
      </c>
      <c r="H1168">
        <f ca="1">IF(111.96&lt;&gt;111.96,0,0)</f>
        <v>0</v>
      </c>
      <c r="I1168" t="s">
        <v>14</v>
      </c>
      <c r="J1168" t="s">
        <v>14</v>
      </c>
    </row>
    <row r="1169" spans="1:10">
      <c r="A1169" t="s">
        <v>1508</v>
      </c>
      <c r="B1169" t="s">
        <v>1492</v>
      </c>
      <c r="C1169" t="s">
        <v>57</v>
      </c>
      <c r="D1169" s="1">
        <v>21.51</v>
      </c>
      <c r="E1169" s="2">
        <v>4.9</v>
      </c>
      <c r="F1169" s="2">
        <v>105.4</v>
      </c>
      <c r="G1169" t="s">
        <v>1493</v>
      </c>
      <c r="H1169">
        <f ca="1">IF(105.4&lt;&gt;105.4,0,0)</f>
        <v>0</v>
      </c>
      <c r="I1169" t="s">
        <v>14</v>
      </c>
      <c r="J1169" t="s">
        <v>14</v>
      </c>
    </row>
    <row r="1170" spans="1:10">
      <c r="A1170" t="s">
        <v>1509</v>
      </c>
      <c r="B1170" t="s">
        <v>1492</v>
      </c>
      <c r="C1170" t="s">
        <v>1510</v>
      </c>
      <c r="D1170" s="1">
        <v>21.67</v>
      </c>
      <c r="E1170" s="2">
        <v>5.45</v>
      </c>
      <c r="F1170" s="2">
        <v>118.1</v>
      </c>
      <c r="G1170" t="s">
        <v>1493</v>
      </c>
      <c r="H1170">
        <f ca="1">IF(118.1&lt;&gt;118.1,0,0)</f>
        <v>0</v>
      </c>
      <c r="I1170" t="s">
        <v>14</v>
      </c>
      <c r="J1170" t="s">
        <v>14</v>
      </c>
    </row>
    <row r="1171" spans="1:10">
      <c r="A1171" t="s">
        <v>1511</v>
      </c>
      <c r="B1171" t="s">
        <v>1512</v>
      </c>
      <c r="C1171" t="s">
        <v>253</v>
      </c>
      <c r="D1171" s="1">
        <v>20.55</v>
      </c>
      <c r="E1171" s="2">
        <v>4.15</v>
      </c>
      <c r="F1171" s="2">
        <v>85.28</v>
      </c>
      <c r="G1171" t="s">
        <v>1513</v>
      </c>
      <c r="H1171">
        <f ca="1">IF(85.28&lt;&gt;85.28,0,0)</f>
        <v>0</v>
      </c>
      <c r="I1171" t="s">
        <v>14</v>
      </c>
      <c r="J1171" t="s">
        <v>14</v>
      </c>
    </row>
    <row r="1172" spans="1:10">
      <c r="A1172" t="s">
        <v>1514</v>
      </c>
      <c r="B1172" t="s">
        <v>1512</v>
      </c>
      <c r="C1172" t="s">
        <v>295</v>
      </c>
      <c r="D1172" s="1">
        <v>20.43</v>
      </c>
      <c r="E1172" s="2">
        <v>4.15</v>
      </c>
      <c r="F1172" s="2">
        <v>84.78</v>
      </c>
      <c r="G1172" t="s">
        <v>1513</v>
      </c>
      <c r="H1172">
        <f ca="1">IF(84.78&lt;&gt;84.78,0,0)</f>
        <v>0</v>
      </c>
      <c r="I1172" t="s">
        <v>14</v>
      </c>
      <c r="J1172" t="s">
        <v>14</v>
      </c>
    </row>
    <row r="1173" spans="1:10">
      <c r="A1173" t="s">
        <v>1515</v>
      </c>
      <c r="B1173" t="s">
        <v>1512</v>
      </c>
      <c r="C1173" t="s">
        <v>774</v>
      </c>
      <c r="D1173" s="1">
        <v>1</v>
      </c>
      <c r="E1173" s="2">
        <v>75</v>
      </c>
      <c r="F1173" s="2">
        <v>75</v>
      </c>
      <c r="G1173" t="s">
        <v>1513</v>
      </c>
      <c r="H1173">
        <f ca="1">IF(75&lt;&gt;75,0,0)</f>
        <v>0</v>
      </c>
      <c r="I1173" t="s">
        <v>14</v>
      </c>
      <c r="J1173" t="s">
        <v>14</v>
      </c>
    </row>
    <row r="1174" spans="1:10">
      <c r="A1174" t="s">
        <v>1516</v>
      </c>
      <c r="B1174" t="s">
        <v>1512</v>
      </c>
      <c r="C1174" t="s">
        <v>774</v>
      </c>
      <c r="D1174" s="1">
        <v>12.34</v>
      </c>
      <c r="E1174" s="2">
        <v>3.65</v>
      </c>
      <c r="F1174" s="2">
        <v>45.04</v>
      </c>
      <c r="G1174" t="s">
        <v>1513</v>
      </c>
      <c r="H1174">
        <f ca="1">IF(45.04&lt;&gt;45.04,0,0)</f>
        <v>0</v>
      </c>
      <c r="I1174" t="s">
        <v>14</v>
      </c>
      <c r="J1174" t="s">
        <v>14</v>
      </c>
    </row>
    <row r="1175" spans="1:10">
      <c r="A1175" t="s">
        <v>1517</v>
      </c>
      <c r="B1175" t="s">
        <v>1512</v>
      </c>
      <c r="C1175" t="s">
        <v>259</v>
      </c>
      <c r="D1175" s="1">
        <v>20.5</v>
      </c>
      <c r="E1175" s="2">
        <v>4.15</v>
      </c>
      <c r="F1175" s="2">
        <v>85.08</v>
      </c>
      <c r="G1175" t="s">
        <v>1513</v>
      </c>
      <c r="H1175">
        <f ca="1">IF(85.08&lt;&gt;85.08,0,0)</f>
        <v>0</v>
      </c>
      <c r="I1175" t="s">
        <v>14</v>
      </c>
      <c r="J1175" t="s">
        <v>14</v>
      </c>
    </row>
    <row r="1176" spans="1:10">
      <c r="A1176" t="s">
        <v>1518</v>
      </c>
      <c r="B1176" t="s">
        <v>1512</v>
      </c>
      <c r="C1176" t="s">
        <v>249</v>
      </c>
      <c r="D1176" s="1">
        <v>20.57</v>
      </c>
      <c r="E1176" s="2">
        <v>4.3</v>
      </c>
      <c r="F1176" s="2">
        <v>88.45</v>
      </c>
      <c r="G1176" t="s">
        <v>1513</v>
      </c>
      <c r="H1176">
        <f ca="1">IF(88.45&lt;&gt;88.45,0,0)</f>
        <v>0</v>
      </c>
      <c r="I1176" t="s">
        <v>14</v>
      </c>
      <c r="J1176" t="s">
        <v>14</v>
      </c>
    </row>
    <row r="1177" spans="1:10">
      <c r="A1177" t="s">
        <v>1519</v>
      </c>
      <c r="B1177" t="s">
        <v>1512</v>
      </c>
      <c r="C1177" t="s">
        <v>253</v>
      </c>
      <c r="D1177" s="1">
        <v>20.55</v>
      </c>
      <c r="E1177" s="2">
        <v>4.15</v>
      </c>
      <c r="F1177" s="2">
        <v>85.28</v>
      </c>
      <c r="G1177" t="s">
        <v>1513</v>
      </c>
      <c r="H1177">
        <f ca="1">IF(85.28&lt;&gt;85.28,0,0)</f>
        <v>0</v>
      </c>
      <c r="I1177" t="s">
        <v>14</v>
      </c>
      <c r="J1177" t="s">
        <v>14</v>
      </c>
    </row>
    <row r="1178" spans="1:10">
      <c r="A1178" t="s">
        <v>1520</v>
      </c>
      <c r="B1178" t="s">
        <v>1512</v>
      </c>
      <c r="C1178" t="s">
        <v>253</v>
      </c>
      <c r="D1178" s="1">
        <v>20.43</v>
      </c>
      <c r="E1178" s="2">
        <v>4.15</v>
      </c>
      <c r="F1178" s="2">
        <v>84.78</v>
      </c>
      <c r="G1178" t="s">
        <v>1513</v>
      </c>
      <c r="H1178">
        <f ca="1">IF(84.78&lt;&gt;84.78,0,0)</f>
        <v>0</v>
      </c>
      <c r="I1178" t="s">
        <v>14</v>
      </c>
      <c r="J1178" t="s">
        <v>14</v>
      </c>
    </row>
    <row r="1179" spans="1:10">
      <c r="A1179" t="s">
        <v>1521</v>
      </c>
      <c r="B1179" t="s">
        <v>1512</v>
      </c>
      <c r="C1179" t="s">
        <v>261</v>
      </c>
      <c r="D1179" s="1">
        <v>20.47</v>
      </c>
      <c r="E1179" s="2">
        <v>3.1</v>
      </c>
      <c r="F1179" s="2">
        <v>63.46</v>
      </c>
      <c r="G1179" t="s">
        <v>1513</v>
      </c>
      <c r="H1179">
        <f ca="1">IF(63.46&lt;&gt;63.46,0,0)</f>
        <v>0</v>
      </c>
      <c r="I1179" t="s">
        <v>14</v>
      </c>
      <c r="J1179" t="s">
        <v>14</v>
      </c>
    </row>
    <row r="1180" spans="1:10">
      <c r="A1180" t="s">
        <v>1522</v>
      </c>
      <c r="B1180" t="s">
        <v>1512</v>
      </c>
      <c r="C1180" t="s">
        <v>249</v>
      </c>
      <c r="D1180" s="1">
        <v>20.49</v>
      </c>
      <c r="E1180" s="2">
        <v>4.3</v>
      </c>
      <c r="F1180" s="2">
        <v>88.11</v>
      </c>
      <c r="G1180" t="s">
        <v>1513</v>
      </c>
      <c r="H1180">
        <f ca="1">IF(88.11&lt;&gt;88.11,0,0)</f>
        <v>0</v>
      </c>
      <c r="I1180" t="s">
        <v>14</v>
      </c>
      <c r="J1180" t="s">
        <v>14</v>
      </c>
    </row>
    <row r="1181" spans="1:10">
      <c r="A1181" t="s">
        <v>1523</v>
      </c>
      <c r="B1181" t="s">
        <v>1512</v>
      </c>
      <c r="C1181" t="s">
        <v>309</v>
      </c>
      <c r="D1181" s="1">
        <v>20.56</v>
      </c>
      <c r="E1181" s="2">
        <v>4.15</v>
      </c>
      <c r="F1181" s="2">
        <v>85.32</v>
      </c>
      <c r="G1181" t="s">
        <v>1513</v>
      </c>
      <c r="H1181">
        <f ca="1">IF(85.32&lt;&gt;85.32,0,0)</f>
        <v>0</v>
      </c>
      <c r="I1181" t="s">
        <v>14</v>
      </c>
      <c r="J1181" t="s">
        <v>14</v>
      </c>
    </row>
    <row r="1182" spans="1:10">
      <c r="A1182" t="s">
        <v>1524</v>
      </c>
      <c r="B1182" t="s">
        <v>1512</v>
      </c>
      <c r="C1182" t="s">
        <v>251</v>
      </c>
      <c r="D1182" s="1">
        <v>20.52</v>
      </c>
      <c r="E1182" s="2">
        <v>3.85</v>
      </c>
      <c r="F1182" s="2">
        <v>79</v>
      </c>
      <c r="G1182" t="s">
        <v>1513</v>
      </c>
      <c r="H1182">
        <f ca="1">IF(79&lt;&gt;79,0,0)</f>
        <v>0</v>
      </c>
      <c r="I1182" t="s">
        <v>14</v>
      </c>
      <c r="J1182" t="s">
        <v>14</v>
      </c>
    </row>
    <row r="1183" spans="1:10">
      <c r="A1183" t="s">
        <v>1525</v>
      </c>
      <c r="B1183" t="s">
        <v>1512</v>
      </c>
      <c r="C1183" t="s">
        <v>253</v>
      </c>
      <c r="D1183" s="1">
        <v>20.55</v>
      </c>
      <c r="E1183" s="2">
        <v>4.15</v>
      </c>
      <c r="F1183" s="2">
        <v>85.28</v>
      </c>
      <c r="G1183" t="s">
        <v>1513</v>
      </c>
      <c r="H1183">
        <f ca="1">IF(85.28&lt;&gt;85.28,0,0)</f>
        <v>0</v>
      </c>
      <c r="I1183" t="s">
        <v>14</v>
      </c>
      <c r="J1183" t="s">
        <v>14</v>
      </c>
    </row>
    <row r="1184" spans="1:10">
      <c r="A1184" t="s">
        <v>1526</v>
      </c>
      <c r="B1184" t="s">
        <v>1512</v>
      </c>
      <c r="C1184" t="s">
        <v>606</v>
      </c>
      <c r="D1184" s="1">
        <v>20.54</v>
      </c>
      <c r="E1184" s="2">
        <v>3.1</v>
      </c>
      <c r="F1184" s="2">
        <v>63.67</v>
      </c>
      <c r="G1184" t="s">
        <v>1513</v>
      </c>
      <c r="H1184">
        <f ca="1">IF(63.67&lt;&gt;63.67,0,0)</f>
        <v>0</v>
      </c>
      <c r="I1184" t="s">
        <v>14</v>
      </c>
      <c r="J1184" t="s">
        <v>14</v>
      </c>
    </row>
    <row r="1185" spans="1:10">
      <c r="A1185" t="s">
        <v>1527</v>
      </c>
      <c r="B1185" t="s">
        <v>1512</v>
      </c>
      <c r="C1185" t="s">
        <v>643</v>
      </c>
      <c r="D1185" s="1">
        <v>20.57</v>
      </c>
      <c r="E1185" s="2">
        <v>3.75</v>
      </c>
      <c r="F1185" s="2">
        <v>77.14</v>
      </c>
      <c r="G1185" t="s">
        <v>1513</v>
      </c>
      <c r="H1185">
        <f ca="1">IF(77.14&lt;&gt;77.14,0,0)</f>
        <v>0</v>
      </c>
      <c r="I1185" t="s">
        <v>14</v>
      </c>
      <c r="J1185" t="s">
        <v>14</v>
      </c>
    </row>
    <row r="1186" spans="1:10">
      <c r="A1186" t="s">
        <v>1528</v>
      </c>
      <c r="B1186" t="s">
        <v>1512</v>
      </c>
      <c r="C1186" t="s">
        <v>309</v>
      </c>
      <c r="D1186" s="1">
        <v>20.55</v>
      </c>
      <c r="E1186" s="2">
        <v>4.15</v>
      </c>
      <c r="F1186" s="2">
        <v>85.28</v>
      </c>
      <c r="G1186" t="s">
        <v>1513</v>
      </c>
      <c r="H1186">
        <f ca="1">IF(85.28&lt;&gt;85.28,0,0)</f>
        <v>0</v>
      </c>
      <c r="I1186" t="s">
        <v>14</v>
      </c>
      <c r="J1186" t="s">
        <v>14</v>
      </c>
    </row>
    <row r="1187" spans="1:10">
      <c r="A1187" t="s">
        <v>1529</v>
      </c>
      <c r="B1187" t="s">
        <v>1512</v>
      </c>
      <c r="C1187" t="s">
        <v>261</v>
      </c>
      <c r="D1187" s="1">
        <v>20.54</v>
      </c>
      <c r="E1187" s="2">
        <v>3.1</v>
      </c>
      <c r="F1187" s="2">
        <v>63.67</v>
      </c>
      <c r="G1187" t="s">
        <v>1513</v>
      </c>
      <c r="H1187">
        <f ca="1">IF(63.67&lt;&gt;63.67,0,0)</f>
        <v>0</v>
      </c>
      <c r="I1187" t="s">
        <v>14</v>
      </c>
      <c r="J1187" t="s">
        <v>14</v>
      </c>
    </row>
    <row r="1188" spans="1:10">
      <c r="A1188" t="s">
        <v>1530</v>
      </c>
      <c r="B1188" t="s">
        <v>1512</v>
      </c>
      <c r="C1188" t="s">
        <v>253</v>
      </c>
      <c r="D1188" s="1">
        <v>20.56</v>
      </c>
      <c r="E1188" s="2">
        <v>4.15</v>
      </c>
      <c r="F1188" s="2">
        <v>85.32</v>
      </c>
      <c r="G1188" t="s">
        <v>1513</v>
      </c>
      <c r="H1188">
        <f ca="1">IF(85.32&lt;&gt;85.32,0,0)</f>
        <v>0</v>
      </c>
      <c r="I1188" t="s">
        <v>14</v>
      </c>
      <c r="J1188" t="s">
        <v>14</v>
      </c>
    </row>
    <row r="1189" spans="1:10">
      <c r="A1189" t="s">
        <v>1531</v>
      </c>
      <c r="B1189" t="s">
        <v>1512</v>
      </c>
      <c r="C1189" t="s">
        <v>584</v>
      </c>
      <c r="D1189" s="1">
        <v>20.48</v>
      </c>
      <c r="E1189" s="2">
        <v>4.3</v>
      </c>
      <c r="F1189" s="2">
        <v>88.06</v>
      </c>
      <c r="G1189" t="s">
        <v>1513</v>
      </c>
      <c r="H1189">
        <f ca="1">IF(88.06&lt;&gt;88.06,0,0)</f>
        <v>0</v>
      </c>
      <c r="I1189" t="s">
        <v>14</v>
      </c>
      <c r="J1189" t="s">
        <v>14</v>
      </c>
    </row>
    <row r="1190" spans="1:10">
      <c r="A1190" t="s">
        <v>1532</v>
      </c>
      <c r="B1190" t="s">
        <v>1533</v>
      </c>
      <c r="C1190" t="s">
        <v>1534</v>
      </c>
      <c r="D1190" s="1">
        <v>22.51</v>
      </c>
      <c r="E1190" s="2">
        <v>4.9</v>
      </c>
      <c r="F1190" s="2">
        <v>110.3</v>
      </c>
      <c r="G1190" t="s">
        <v>1513</v>
      </c>
      <c r="H1190">
        <f ca="1">IF(110.3&lt;&gt;110.3,0,0)</f>
        <v>0</v>
      </c>
      <c r="I1190" t="s">
        <v>14</v>
      </c>
      <c r="J1190" t="s">
        <v>14</v>
      </c>
    </row>
    <row r="1191" spans="1:10">
      <c r="A1191" t="s">
        <v>1535</v>
      </c>
      <c r="B1191" t="s">
        <v>1536</v>
      </c>
      <c r="C1191" t="s">
        <v>57</v>
      </c>
      <c r="D1191" s="1">
        <v>18.28</v>
      </c>
      <c r="E1191" s="2">
        <v>4.9</v>
      </c>
      <c r="F1191" s="2">
        <v>89.57</v>
      </c>
      <c r="G1191" t="s">
        <v>1537</v>
      </c>
      <c r="H1191">
        <f ca="1">IF(89.57&lt;&gt;89.57,0,0)</f>
        <v>0</v>
      </c>
      <c r="I1191" t="s">
        <v>14</v>
      </c>
      <c r="J1191" t="s">
        <v>14</v>
      </c>
    </row>
    <row r="1192" spans="1:10">
      <c r="A1192" t="s">
        <v>1538</v>
      </c>
      <c r="B1192" t="s">
        <v>1536</v>
      </c>
      <c r="C1192" t="s">
        <v>1539</v>
      </c>
      <c r="D1192" s="1">
        <v>18.34</v>
      </c>
      <c r="E1192" s="2">
        <v>5.95</v>
      </c>
      <c r="F1192" s="2">
        <v>109.12</v>
      </c>
      <c r="G1192" t="s">
        <v>1537</v>
      </c>
      <c r="H1192">
        <f ca="1">IF(109.12&lt;&gt;109.12,0,0)</f>
        <v>0</v>
      </c>
      <c r="I1192" t="s">
        <v>14</v>
      </c>
      <c r="J1192" t="s">
        <v>14</v>
      </c>
    </row>
    <row r="1193" spans="1:10">
      <c r="A1193" t="s">
        <v>1540</v>
      </c>
      <c r="B1193" t="s">
        <v>1536</v>
      </c>
      <c r="C1193" t="s">
        <v>67</v>
      </c>
      <c r="D1193" s="1">
        <v>18.26</v>
      </c>
      <c r="E1193" s="2">
        <v>5.95</v>
      </c>
      <c r="F1193" s="2">
        <v>108.65</v>
      </c>
      <c r="G1193" t="s">
        <v>1537</v>
      </c>
      <c r="H1193">
        <f ca="1">IF(108.65&lt;&gt;108.65,0,0)</f>
        <v>0</v>
      </c>
      <c r="I1193" t="s">
        <v>14</v>
      </c>
      <c r="J1193" t="s">
        <v>14</v>
      </c>
    </row>
    <row r="1194" spans="1:10">
      <c r="A1194" t="s">
        <v>1541</v>
      </c>
      <c r="B1194" t="s">
        <v>1536</v>
      </c>
      <c r="C1194" t="s">
        <v>57</v>
      </c>
      <c r="D1194" s="1">
        <v>18.17</v>
      </c>
      <c r="E1194" s="2">
        <v>4.9</v>
      </c>
      <c r="F1194" s="2">
        <v>89.03</v>
      </c>
      <c r="G1194" t="s">
        <v>1537</v>
      </c>
      <c r="H1194">
        <f ca="1">IF(89.03&lt;&gt;89.03,0,0)</f>
        <v>0</v>
      </c>
      <c r="I1194" t="s">
        <v>14</v>
      </c>
      <c r="J1194" t="s">
        <v>14</v>
      </c>
    </row>
    <row r="1195" spans="1:10">
      <c r="A1195" t="s">
        <v>1542</v>
      </c>
      <c r="B1195" t="s">
        <v>1536</v>
      </c>
      <c r="C1195" t="s">
        <v>63</v>
      </c>
      <c r="D1195" s="1">
        <v>18.26</v>
      </c>
      <c r="E1195" s="2">
        <v>5.95</v>
      </c>
      <c r="F1195" s="2">
        <v>108.65</v>
      </c>
      <c r="G1195" t="s">
        <v>1537</v>
      </c>
      <c r="H1195">
        <f ca="1">IF(108.65&lt;&gt;108.65,0,0)</f>
        <v>0</v>
      </c>
      <c r="I1195" t="s">
        <v>14</v>
      </c>
      <c r="J1195" t="s">
        <v>14</v>
      </c>
    </row>
    <row r="1196" spans="1:10">
      <c r="A1196" t="s">
        <v>1543</v>
      </c>
      <c r="B1196" t="s">
        <v>1536</v>
      </c>
      <c r="C1196" t="s">
        <v>65</v>
      </c>
      <c r="D1196" s="1">
        <v>18.26</v>
      </c>
      <c r="E1196" s="2">
        <v>9.3</v>
      </c>
      <c r="F1196" s="2">
        <v>169.82</v>
      </c>
      <c r="G1196" t="s">
        <v>1537</v>
      </c>
      <c r="H1196">
        <f ca="1">IF(169.82&lt;&gt;169.82,0,0)</f>
        <v>0</v>
      </c>
      <c r="I1196" t="s">
        <v>14</v>
      </c>
      <c r="J1196" t="s">
        <v>14</v>
      </c>
    </row>
    <row r="1197" spans="1:10">
      <c r="A1197" t="s">
        <v>1544</v>
      </c>
      <c r="B1197" t="s">
        <v>1536</v>
      </c>
      <c r="C1197" t="s">
        <v>57</v>
      </c>
      <c r="D1197" s="1">
        <v>18.22</v>
      </c>
      <c r="E1197" s="2">
        <v>4.9</v>
      </c>
      <c r="F1197" s="2">
        <v>89.28</v>
      </c>
      <c r="G1197" t="s">
        <v>1537</v>
      </c>
      <c r="H1197">
        <f ca="1">IF(89.28&lt;&gt;89.28,0,0)</f>
        <v>0</v>
      </c>
      <c r="I1197" t="s">
        <v>14</v>
      </c>
      <c r="J1197" t="s">
        <v>14</v>
      </c>
    </row>
    <row r="1198" spans="1:10">
      <c r="A1198" t="s">
        <v>1545</v>
      </c>
      <c r="B1198" t="s">
        <v>1536</v>
      </c>
      <c r="C1198" t="s">
        <v>57</v>
      </c>
      <c r="D1198" s="1">
        <v>18.06</v>
      </c>
      <c r="E1198" s="2">
        <v>4.9</v>
      </c>
      <c r="F1198" s="2">
        <v>88.49</v>
      </c>
      <c r="G1198" t="s">
        <v>1537</v>
      </c>
      <c r="H1198">
        <f ca="1">IF(88.49&lt;&gt;88.49,0,0)</f>
        <v>0</v>
      </c>
      <c r="I1198" t="s">
        <v>14</v>
      </c>
      <c r="J1198" t="s">
        <v>14</v>
      </c>
    </row>
    <row r="1199" spans="1:10">
      <c r="A1199" t="s">
        <v>1546</v>
      </c>
      <c r="B1199" t="s">
        <v>1536</v>
      </c>
      <c r="C1199" t="s">
        <v>52</v>
      </c>
      <c r="D1199" s="1">
        <v>18.07</v>
      </c>
      <c r="E1199" s="2">
        <v>6.45</v>
      </c>
      <c r="F1199" s="2">
        <v>116.55</v>
      </c>
      <c r="G1199" t="s">
        <v>1537</v>
      </c>
      <c r="H1199">
        <f ca="1">IF(116.55&lt;&gt;116.55,0,0)</f>
        <v>0</v>
      </c>
      <c r="I1199" t="s">
        <v>14</v>
      </c>
      <c r="J1199" t="s">
        <v>14</v>
      </c>
    </row>
    <row r="1200" spans="1:10">
      <c r="A1200" t="s">
        <v>1547</v>
      </c>
      <c r="B1200" t="s">
        <v>1536</v>
      </c>
      <c r="C1200" t="s">
        <v>57</v>
      </c>
      <c r="D1200" s="1">
        <v>18.06</v>
      </c>
      <c r="E1200" s="2">
        <v>4.9</v>
      </c>
      <c r="F1200" s="2">
        <v>88.49</v>
      </c>
      <c r="G1200" t="s">
        <v>1537</v>
      </c>
      <c r="H1200">
        <f ca="1">IF(88.49&lt;&gt;88.49,0,0)</f>
        <v>0</v>
      </c>
      <c r="I1200" t="s">
        <v>14</v>
      </c>
      <c r="J1200" t="s">
        <v>14</v>
      </c>
    </row>
    <row r="1201" spans="1:10">
      <c r="A1201" t="s">
        <v>1548</v>
      </c>
      <c r="B1201" t="s">
        <v>1536</v>
      </c>
      <c r="C1201" t="s">
        <v>52</v>
      </c>
      <c r="D1201" s="1">
        <v>18.02</v>
      </c>
      <c r="E1201" s="2">
        <v>6.45</v>
      </c>
      <c r="F1201" s="2">
        <v>116.23</v>
      </c>
      <c r="G1201" t="s">
        <v>1537</v>
      </c>
      <c r="H1201">
        <f ca="1">IF(116.23&lt;&gt;116.23,0,0)</f>
        <v>0</v>
      </c>
      <c r="I1201" t="s">
        <v>14</v>
      </c>
      <c r="J1201" t="s">
        <v>14</v>
      </c>
    </row>
    <row r="1202" spans="1:10">
      <c r="A1202" t="s">
        <v>1549</v>
      </c>
      <c r="B1202" t="s">
        <v>1536</v>
      </c>
      <c r="C1202" t="s">
        <v>57</v>
      </c>
      <c r="D1202" s="1">
        <v>18.36</v>
      </c>
      <c r="E1202" s="2">
        <v>4.9</v>
      </c>
      <c r="F1202" s="2">
        <v>89.96</v>
      </c>
      <c r="G1202" t="s">
        <v>1537</v>
      </c>
      <c r="H1202">
        <f ca="1">IF(89.96&lt;&gt;89.96,0,0)</f>
        <v>0</v>
      </c>
      <c r="I1202" t="s">
        <v>14</v>
      </c>
      <c r="J1202" t="s">
        <v>14</v>
      </c>
    </row>
    <row r="1203" spans="1:10">
      <c r="A1203" t="s">
        <v>1550</v>
      </c>
      <c r="B1203" t="s">
        <v>1536</v>
      </c>
      <c r="C1203" t="s">
        <v>157</v>
      </c>
      <c r="D1203" s="1">
        <v>18.11</v>
      </c>
      <c r="E1203" s="2">
        <v>4.15</v>
      </c>
      <c r="F1203" s="2">
        <v>75.16</v>
      </c>
      <c r="G1203" t="s">
        <v>1537</v>
      </c>
      <c r="H1203">
        <f ca="1">IF(75.16&lt;&gt;75.16,0,0)</f>
        <v>0</v>
      </c>
      <c r="I1203" t="s">
        <v>14</v>
      </c>
      <c r="J1203" t="s">
        <v>14</v>
      </c>
    </row>
    <row r="1204" spans="1:10">
      <c r="A1204" t="s">
        <v>1551</v>
      </c>
      <c r="B1204" t="s">
        <v>1536</v>
      </c>
      <c r="C1204" t="s">
        <v>67</v>
      </c>
      <c r="D1204" s="1">
        <v>18.09</v>
      </c>
      <c r="E1204" s="2">
        <v>5.95</v>
      </c>
      <c r="F1204" s="2">
        <v>107.64</v>
      </c>
      <c r="G1204" t="s">
        <v>1537</v>
      </c>
      <c r="H1204">
        <f ca="1">IF(107.64&lt;&gt;107.64,0,0)</f>
        <v>0</v>
      </c>
      <c r="I1204" t="s">
        <v>14</v>
      </c>
      <c r="J1204" t="s">
        <v>14</v>
      </c>
    </row>
    <row r="1205" spans="1:10">
      <c r="A1205" t="s">
        <v>1552</v>
      </c>
      <c r="B1205" t="s">
        <v>1536</v>
      </c>
      <c r="C1205" t="s">
        <v>67</v>
      </c>
      <c r="D1205" s="1">
        <v>18.15</v>
      </c>
      <c r="E1205" s="2">
        <v>5.95</v>
      </c>
      <c r="F1205" s="2">
        <v>107.99</v>
      </c>
      <c r="G1205" t="s">
        <v>1537</v>
      </c>
      <c r="H1205">
        <f ca="1">IF(107.99&lt;&gt;107.99,0,0)</f>
        <v>0</v>
      </c>
      <c r="I1205" t="s">
        <v>14</v>
      </c>
      <c r="J1205" t="s">
        <v>14</v>
      </c>
    </row>
    <row r="1206" spans="1:10">
      <c r="A1206" t="s">
        <v>1553</v>
      </c>
      <c r="B1206" t="s">
        <v>1536</v>
      </c>
      <c r="C1206" t="s">
        <v>57</v>
      </c>
      <c r="D1206" s="1">
        <v>18.34</v>
      </c>
      <c r="E1206" s="2">
        <v>4.9</v>
      </c>
      <c r="F1206" s="2">
        <v>89.87</v>
      </c>
      <c r="G1206" t="s">
        <v>1537</v>
      </c>
      <c r="H1206">
        <f ca="1">IF(89.87&lt;&gt;89.87,0,0)</f>
        <v>0</v>
      </c>
      <c r="I1206" t="s">
        <v>14</v>
      </c>
      <c r="J1206" t="s">
        <v>14</v>
      </c>
    </row>
    <row r="1207" spans="1:10">
      <c r="A1207" t="s">
        <v>1554</v>
      </c>
      <c r="B1207" t="s">
        <v>1536</v>
      </c>
      <c r="C1207" t="s">
        <v>157</v>
      </c>
      <c r="D1207" s="1">
        <v>18.1</v>
      </c>
      <c r="E1207" s="2">
        <v>4.15</v>
      </c>
      <c r="F1207" s="2">
        <v>75.12</v>
      </c>
      <c r="G1207" t="s">
        <v>1537</v>
      </c>
      <c r="H1207">
        <f ca="1">IF(75.12&lt;&gt;75.12,0,0)</f>
        <v>0</v>
      </c>
      <c r="I1207" t="s">
        <v>14</v>
      </c>
      <c r="J1207" t="s">
        <v>14</v>
      </c>
    </row>
    <row r="1208" spans="1:10">
      <c r="A1208" t="s">
        <v>1555</v>
      </c>
      <c r="B1208" t="s">
        <v>1536</v>
      </c>
      <c r="C1208" t="s">
        <v>57</v>
      </c>
      <c r="D1208" s="1">
        <v>18.29</v>
      </c>
      <c r="E1208" s="2">
        <v>4.9</v>
      </c>
      <c r="F1208" s="2">
        <v>89.62</v>
      </c>
      <c r="G1208" t="s">
        <v>1537</v>
      </c>
      <c r="H1208">
        <f ca="1">IF(89.62&lt;&gt;89.62,0,0)</f>
        <v>0</v>
      </c>
      <c r="I1208" t="s">
        <v>14</v>
      </c>
      <c r="J1208" t="s">
        <v>14</v>
      </c>
    </row>
    <row r="1209" spans="1:10">
      <c r="A1209" t="s">
        <v>1556</v>
      </c>
      <c r="B1209" t="s">
        <v>1536</v>
      </c>
      <c r="C1209" t="s">
        <v>57</v>
      </c>
      <c r="D1209" s="1">
        <v>18.18</v>
      </c>
      <c r="E1209" s="2">
        <v>4.9</v>
      </c>
      <c r="F1209" s="2">
        <v>89.08</v>
      </c>
      <c r="G1209" t="s">
        <v>1537</v>
      </c>
      <c r="H1209">
        <f ca="1">IF(89.08&lt;&gt;89.08,0,0)</f>
        <v>0</v>
      </c>
      <c r="I1209" t="s">
        <v>14</v>
      </c>
      <c r="J1209" t="s">
        <v>14</v>
      </c>
    </row>
    <row r="1210" spans="1:10">
      <c r="A1210" t="s">
        <v>1557</v>
      </c>
      <c r="B1210" t="s">
        <v>1536</v>
      </c>
      <c r="C1210" t="s">
        <v>1111</v>
      </c>
      <c r="D1210" s="1">
        <v>18.36</v>
      </c>
      <c r="E1210" s="2">
        <v>5.2</v>
      </c>
      <c r="F1210" s="2">
        <v>95.47</v>
      </c>
      <c r="G1210" t="s">
        <v>1537</v>
      </c>
      <c r="H1210">
        <f ca="1">IF(95.47&lt;&gt;95.47,0,0)</f>
        <v>0</v>
      </c>
      <c r="I1210" t="s">
        <v>14</v>
      </c>
      <c r="J1210" t="s">
        <v>14</v>
      </c>
    </row>
    <row r="1211" spans="2:7">
      <c r="B1211" t="s">
        <v>96</v>
      </c>
      <c r="C1211" t="s">
        <v>1558</v>
      </c>
      <c r="F1211" s="2">
        <v>155</v>
      </c>
      <c r="G1211" t="s">
        <v>98</v>
      </c>
    </row>
    <row r="1212" spans="2:7">
      <c r="B1212" t="s">
        <v>167</v>
      </c>
      <c r="C1212" t="s">
        <v>1558</v>
      </c>
      <c r="F1212" s="2">
        <v>95</v>
      </c>
      <c r="G1212" t="s">
        <v>168</v>
      </c>
    </row>
    <row r="1213" spans="2:7">
      <c r="B1213" t="s">
        <v>192</v>
      </c>
      <c r="C1213" t="s">
        <v>1558</v>
      </c>
      <c r="F1213" s="2">
        <v>130</v>
      </c>
      <c r="G1213" t="s">
        <v>194</v>
      </c>
    </row>
    <row r="1214" spans="2:7">
      <c r="B1214" t="s">
        <v>499</v>
      </c>
      <c r="C1214" t="s">
        <v>1559</v>
      </c>
      <c r="F1214" s="2">
        <v>-165.3</v>
      </c>
      <c r="G1214" t="s">
        <v>500</v>
      </c>
    </row>
    <row r="1215" spans="2:7">
      <c r="B1215" t="s">
        <v>530</v>
      </c>
      <c r="C1215" t="s">
        <v>1559</v>
      </c>
      <c r="F1215" s="2">
        <v>-202.35</v>
      </c>
      <c r="G1215" t="s">
        <v>531</v>
      </c>
    </row>
    <row r="1216" spans="2:7">
      <c r="B1216" t="s">
        <v>1064</v>
      </c>
      <c r="C1216" t="s">
        <v>1559</v>
      </c>
      <c r="F1216" s="2">
        <v>-247.67</v>
      </c>
      <c r="G1216" t="s">
        <v>1066</v>
      </c>
    </row>
    <row r="1217" spans="2:7">
      <c r="B1217"/>
      <c r="C1217"/>
      <c r="E1217" t="s">
        <v>1560</v>
      </c>
      <c r="F1217" s="2">
        <f ca="1">SUBTOTAL(109,Table1[TOTAL])</f>
        <v>0</v>
      </c>
      <c r="G12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1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19.42</v>
      </c>
      <c r="E2" s="2">
        <v>3.35</v>
      </c>
      <c r="F2" s="2">
        <v>65.06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</v>
      </c>
      <c r="E3" s="2">
        <v>5.85</v>
      </c>
      <c r="F3" s="2">
        <v>113.49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19.53</v>
      </c>
      <c r="E4" s="2">
        <v>5.35</v>
      </c>
      <c r="F4" s="2">
        <v>104.49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20.63</v>
      </c>
      <c r="E5" s="2">
        <v>3.85</v>
      </c>
      <c r="F5" s="2">
        <v>79.43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20.72</v>
      </c>
      <c r="E6" s="2">
        <v>5.85</v>
      </c>
      <c r="F6" s="2">
        <v>121.21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20.67</v>
      </c>
      <c r="E7" s="2">
        <v>3.85</v>
      </c>
      <c r="F7" s="2">
        <v>79.58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20.6</v>
      </c>
      <c r="E8" s="2">
        <v>3.85</v>
      </c>
      <c r="F8" s="2">
        <v>79.31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20.87</v>
      </c>
      <c r="E9" s="2">
        <v>5.35</v>
      </c>
      <c r="F9" s="2">
        <v>111.65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20.81</v>
      </c>
      <c r="E10" s="2">
        <v>3.35</v>
      </c>
      <c r="F10" s="2">
        <v>69.71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23</v>
      </c>
      <c r="D11" s="1">
        <v>20.82</v>
      </c>
      <c r="E11" s="2">
        <v>3.85</v>
      </c>
      <c r="F11" s="2">
        <v>80.16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18.99</v>
      </c>
      <c r="E12" s="2">
        <v>5.35</v>
      </c>
      <c r="F12" s="2">
        <v>101.6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19.06</v>
      </c>
      <c r="E13" s="2">
        <v>3.4</v>
      </c>
      <c r="F13" s="2">
        <v>64.8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18.99</v>
      </c>
      <c r="E14" s="2">
        <v>5.35</v>
      </c>
      <c r="F14" s="2">
        <v>101.6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34</v>
      </c>
      <c r="D15" s="1">
        <v>18.97</v>
      </c>
      <c r="E15" s="2">
        <v>5.35</v>
      </c>
      <c r="F15" s="2">
        <v>101.49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34</v>
      </c>
      <c r="D16" s="1">
        <v>18.99</v>
      </c>
      <c r="E16" s="2">
        <v>5.35</v>
      </c>
      <c r="F16" s="2">
        <v>101.6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20.47</v>
      </c>
      <c r="E17" s="2">
        <v>3.35</v>
      </c>
      <c r="F17" s="2">
        <v>68.57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20.53</v>
      </c>
      <c r="E18" s="2">
        <v>5.35</v>
      </c>
      <c r="F18" s="2">
        <v>109.84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19.34</v>
      </c>
      <c r="E19" s="2">
        <v>3.85</v>
      </c>
      <c r="F19" s="2">
        <v>74.46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20.58</v>
      </c>
      <c r="E20" s="2">
        <v>3.35</v>
      </c>
      <c r="F20" s="2">
        <v>68.94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46</v>
      </c>
      <c r="C21" t="s">
        <v>47</v>
      </c>
      <c r="D21" s="1">
        <v>22.95</v>
      </c>
      <c r="E21" s="2">
        <v>6.05</v>
      </c>
      <c r="F21" s="2">
        <v>138.85</v>
      </c>
      <c r="G21" t="s">
        <v>48</v>
      </c>
      <c r="H21" t="s">
        <v>14</v>
      </c>
      <c r="I21" t="s">
        <v>14</v>
      </c>
    </row>
    <row r="22" spans="1:9">
      <c r="A22" t="s">
        <v>49</v>
      </c>
      <c r="B22" t="s">
        <v>46</v>
      </c>
      <c r="C22" t="s">
        <v>50</v>
      </c>
      <c r="D22" s="1">
        <v>22.74</v>
      </c>
      <c r="E22" s="2">
        <v>6.6</v>
      </c>
      <c r="F22" s="2">
        <v>150.08</v>
      </c>
      <c r="G22" t="s">
        <v>48</v>
      </c>
      <c r="H22" t="s">
        <v>14</v>
      </c>
      <c r="I22" t="s">
        <v>14</v>
      </c>
    </row>
    <row r="23" spans="1:9">
      <c r="A23" t="s">
        <v>51</v>
      </c>
      <c r="B23" t="s">
        <v>46</v>
      </c>
      <c r="C23" t="s">
        <v>52</v>
      </c>
      <c r="D23" s="1">
        <v>22.96</v>
      </c>
      <c r="E23" s="2">
        <v>6.35</v>
      </c>
      <c r="F23" s="2">
        <v>145.8</v>
      </c>
      <c r="G23" t="s">
        <v>48</v>
      </c>
      <c r="H23" t="s">
        <v>14</v>
      </c>
      <c r="I23" t="s">
        <v>14</v>
      </c>
    </row>
    <row r="24" spans="1:9">
      <c r="A24" t="s">
        <v>53</v>
      </c>
      <c r="B24" t="s">
        <v>46</v>
      </c>
      <c r="C24" t="s">
        <v>54</v>
      </c>
      <c r="D24" s="1">
        <v>22.97</v>
      </c>
      <c r="E24" s="2">
        <v>8.55</v>
      </c>
      <c r="F24" s="2">
        <v>196.39</v>
      </c>
      <c r="G24" t="s">
        <v>48</v>
      </c>
      <c r="H24" t="s">
        <v>14</v>
      </c>
      <c r="I24" t="s">
        <v>14</v>
      </c>
    </row>
    <row r="25" spans="1:9">
      <c r="A25" t="s">
        <v>55</v>
      </c>
      <c r="B25" t="s">
        <v>46</v>
      </c>
      <c r="C25" t="s">
        <v>52</v>
      </c>
      <c r="D25" s="1">
        <v>22.81</v>
      </c>
      <c r="E25" s="2">
        <v>6.35</v>
      </c>
      <c r="F25" s="2">
        <v>144.84</v>
      </c>
      <c r="G25" t="s">
        <v>48</v>
      </c>
      <c r="H25" t="s">
        <v>14</v>
      </c>
      <c r="I25" t="s">
        <v>14</v>
      </c>
    </row>
    <row r="26" spans="1:9">
      <c r="A26" t="s">
        <v>56</v>
      </c>
      <c r="B26" t="s">
        <v>46</v>
      </c>
      <c r="C26" t="s">
        <v>57</v>
      </c>
      <c r="D26" s="1">
        <v>22.85</v>
      </c>
      <c r="E26" s="2">
        <v>4.8</v>
      </c>
      <c r="F26" s="2">
        <v>109.68</v>
      </c>
      <c r="G26" t="s">
        <v>48</v>
      </c>
      <c r="H26" t="s">
        <v>14</v>
      </c>
      <c r="I26" t="s">
        <v>14</v>
      </c>
    </row>
    <row r="27" spans="1:9">
      <c r="A27" t="s">
        <v>58</v>
      </c>
      <c r="B27" t="s">
        <v>46</v>
      </c>
      <c r="C27" t="s">
        <v>52</v>
      </c>
      <c r="D27" s="1">
        <v>22.86</v>
      </c>
      <c r="E27" s="2">
        <v>6.35</v>
      </c>
      <c r="F27" s="2">
        <v>145.16</v>
      </c>
      <c r="G27" t="s">
        <v>48</v>
      </c>
      <c r="H27" t="s">
        <v>14</v>
      </c>
      <c r="I27" t="s">
        <v>14</v>
      </c>
    </row>
    <row r="28" spans="1:9">
      <c r="A28" t="s">
        <v>59</v>
      </c>
      <c r="B28" t="s">
        <v>46</v>
      </c>
      <c r="C28" t="s">
        <v>57</v>
      </c>
      <c r="D28" s="1">
        <v>22.73</v>
      </c>
      <c r="E28" s="2">
        <v>4.8</v>
      </c>
      <c r="F28" s="2">
        <v>109.1</v>
      </c>
      <c r="G28" t="s">
        <v>48</v>
      </c>
      <c r="H28" t="s">
        <v>14</v>
      </c>
      <c r="I28" t="s">
        <v>14</v>
      </c>
    </row>
    <row r="29" spans="1:9">
      <c r="A29" t="s">
        <v>60</v>
      </c>
      <c r="B29" t="s">
        <v>46</v>
      </c>
      <c r="C29" t="s">
        <v>52</v>
      </c>
      <c r="D29" s="1">
        <v>22.41</v>
      </c>
      <c r="E29" s="2">
        <v>6.35</v>
      </c>
      <c r="F29" s="2">
        <v>142.3</v>
      </c>
      <c r="G29" t="s">
        <v>48</v>
      </c>
      <c r="H29" t="s">
        <v>14</v>
      </c>
      <c r="I29" t="s">
        <v>14</v>
      </c>
    </row>
    <row r="30" spans="1:9">
      <c r="A30" t="s">
        <v>61</v>
      </c>
      <c r="B30" t="s">
        <v>46</v>
      </c>
      <c r="C30" t="s">
        <v>57</v>
      </c>
      <c r="D30" s="1">
        <v>22.75</v>
      </c>
      <c r="E30" s="2">
        <v>4.8</v>
      </c>
      <c r="F30" s="2">
        <v>109.2</v>
      </c>
      <c r="G30" t="s">
        <v>48</v>
      </c>
      <c r="H30" t="s">
        <v>14</v>
      </c>
      <c r="I30" t="s">
        <v>14</v>
      </c>
    </row>
    <row r="31" spans="1:9">
      <c r="A31" t="s">
        <v>62</v>
      </c>
      <c r="B31" t="s">
        <v>46</v>
      </c>
      <c r="C31" t="s">
        <v>63</v>
      </c>
      <c r="D31" s="1">
        <v>22.62</v>
      </c>
      <c r="E31" s="2">
        <v>5.85</v>
      </c>
      <c r="F31" s="2">
        <v>132.33</v>
      </c>
      <c r="G31" t="s">
        <v>48</v>
      </c>
      <c r="H31" t="s">
        <v>14</v>
      </c>
      <c r="I31" t="s">
        <v>14</v>
      </c>
    </row>
    <row r="32" spans="1:9">
      <c r="A32" t="s">
        <v>64</v>
      </c>
      <c r="B32" t="s">
        <v>46</v>
      </c>
      <c r="C32" t="s">
        <v>65</v>
      </c>
      <c r="D32" s="1">
        <v>22.72</v>
      </c>
      <c r="E32" s="2">
        <v>9.2</v>
      </c>
      <c r="F32" s="2">
        <v>209.02</v>
      </c>
      <c r="G32" t="s">
        <v>48</v>
      </c>
      <c r="H32" t="s">
        <v>14</v>
      </c>
      <c r="I32" t="s">
        <v>14</v>
      </c>
    </row>
    <row r="33" spans="1:9">
      <c r="A33" t="s">
        <v>66</v>
      </c>
      <c r="B33" t="s">
        <v>46</v>
      </c>
      <c r="C33" t="s">
        <v>67</v>
      </c>
      <c r="D33" s="1">
        <v>22.72</v>
      </c>
      <c r="E33" s="2">
        <v>5.85</v>
      </c>
      <c r="F33" s="2">
        <v>132.91</v>
      </c>
      <c r="G33" t="s">
        <v>48</v>
      </c>
      <c r="H33" t="s">
        <v>14</v>
      </c>
      <c r="I33" t="s">
        <v>14</v>
      </c>
    </row>
    <row r="34" spans="1:9">
      <c r="A34" t="s">
        <v>68</v>
      </c>
      <c r="B34" t="s">
        <v>69</v>
      </c>
      <c r="C34" t="s">
        <v>70</v>
      </c>
      <c r="D34" s="1">
        <v>19.55</v>
      </c>
      <c r="E34" s="2">
        <v>5.1</v>
      </c>
      <c r="F34" s="2">
        <v>99.7</v>
      </c>
      <c r="G34" t="s">
        <v>71</v>
      </c>
      <c r="H34" t="s">
        <v>14</v>
      </c>
      <c r="I34" t="s">
        <v>14</v>
      </c>
    </row>
    <row r="35" spans="1:9">
      <c r="A35" t="s">
        <v>72</v>
      </c>
      <c r="B35" t="s">
        <v>69</v>
      </c>
      <c r="C35" t="s">
        <v>73</v>
      </c>
      <c r="D35" s="1">
        <v>19.47</v>
      </c>
      <c r="E35" s="2">
        <v>3.15</v>
      </c>
      <c r="F35" s="2">
        <v>61.33</v>
      </c>
      <c r="G35" t="s">
        <v>71</v>
      </c>
      <c r="H35" t="s">
        <v>14</v>
      </c>
      <c r="I35" t="s">
        <v>14</v>
      </c>
    </row>
    <row r="36" spans="1:9">
      <c r="A36" t="s">
        <v>74</v>
      </c>
      <c r="B36" t="s">
        <v>69</v>
      </c>
      <c r="C36" t="s">
        <v>75</v>
      </c>
      <c r="D36" s="1">
        <v>19.57</v>
      </c>
      <c r="E36" s="2">
        <v>4.2</v>
      </c>
      <c r="F36" s="2">
        <v>82.19</v>
      </c>
      <c r="G36" t="s">
        <v>71</v>
      </c>
      <c r="H36" t="s">
        <v>14</v>
      </c>
      <c r="I36" t="s">
        <v>14</v>
      </c>
    </row>
    <row r="37" spans="1:9">
      <c r="A37" t="s">
        <v>76</v>
      </c>
      <c r="B37" t="s">
        <v>69</v>
      </c>
      <c r="C37" t="s">
        <v>77</v>
      </c>
      <c r="D37" s="1">
        <v>19.56</v>
      </c>
      <c r="E37" s="2">
        <v>3.85</v>
      </c>
      <c r="F37" s="2">
        <v>75.31</v>
      </c>
      <c r="G37" t="s">
        <v>71</v>
      </c>
      <c r="H37" t="s">
        <v>14</v>
      </c>
      <c r="I37" t="s">
        <v>14</v>
      </c>
    </row>
    <row r="38" spans="1:9">
      <c r="A38" t="s">
        <v>78</v>
      </c>
      <c r="B38" t="s">
        <v>69</v>
      </c>
      <c r="C38" t="s">
        <v>79</v>
      </c>
      <c r="D38" s="1">
        <v>19.52</v>
      </c>
      <c r="E38" s="2">
        <v>5.35</v>
      </c>
      <c r="F38" s="2">
        <v>104.43</v>
      </c>
      <c r="G38" t="s">
        <v>71</v>
      </c>
      <c r="H38" t="s">
        <v>14</v>
      </c>
      <c r="I38" t="s">
        <v>14</v>
      </c>
    </row>
    <row r="39" spans="1:9">
      <c r="A39" t="s">
        <v>80</v>
      </c>
      <c r="B39" t="s">
        <v>69</v>
      </c>
      <c r="C39" t="s">
        <v>81</v>
      </c>
      <c r="D39" s="1">
        <v>19.53</v>
      </c>
      <c r="E39" s="2">
        <v>3.85</v>
      </c>
      <c r="F39" s="2">
        <v>75.19</v>
      </c>
      <c r="G39" t="s">
        <v>71</v>
      </c>
      <c r="H39" t="s">
        <v>14</v>
      </c>
      <c r="I39" t="s">
        <v>14</v>
      </c>
    </row>
    <row r="40" spans="1:9">
      <c r="A40" t="s">
        <v>82</v>
      </c>
      <c r="B40" t="s">
        <v>69</v>
      </c>
      <c r="C40" t="s">
        <v>83</v>
      </c>
      <c r="D40" s="1">
        <v>19.47</v>
      </c>
      <c r="E40" s="2">
        <v>4.05</v>
      </c>
      <c r="F40" s="2">
        <v>78.85</v>
      </c>
      <c r="G40" t="s">
        <v>71</v>
      </c>
      <c r="H40" t="s">
        <v>14</v>
      </c>
      <c r="I40" t="s">
        <v>14</v>
      </c>
    </row>
    <row r="41" spans="1:9">
      <c r="A41" t="s">
        <v>84</v>
      </c>
      <c r="B41" t="s">
        <v>69</v>
      </c>
      <c r="C41" t="s">
        <v>85</v>
      </c>
      <c r="D41" s="1">
        <v>19.38</v>
      </c>
      <c r="E41" s="2">
        <v>8.9</v>
      </c>
      <c r="F41" s="2">
        <v>172.48</v>
      </c>
      <c r="G41" t="s">
        <v>71</v>
      </c>
      <c r="H41" t="s">
        <v>14</v>
      </c>
      <c r="I41" t="s">
        <v>14</v>
      </c>
    </row>
    <row r="42" spans="1:9">
      <c r="A42" t="s">
        <v>86</v>
      </c>
      <c r="B42" t="s">
        <v>69</v>
      </c>
      <c r="C42" t="s">
        <v>81</v>
      </c>
      <c r="D42" s="1">
        <v>19.51</v>
      </c>
      <c r="E42" s="2">
        <v>3.85</v>
      </c>
      <c r="F42" s="2">
        <v>75.11</v>
      </c>
      <c r="G42" t="s">
        <v>71</v>
      </c>
      <c r="H42" t="s">
        <v>14</v>
      </c>
      <c r="I42" t="s">
        <v>14</v>
      </c>
    </row>
    <row r="43" spans="1:9">
      <c r="A43" t="s">
        <v>87</v>
      </c>
      <c r="B43" t="s">
        <v>69</v>
      </c>
      <c r="C43" t="s">
        <v>88</v>
      </c>
      <c r="D43" s="1">
        <v>19.47</v>
      </c>
      <c r="E43" s="2">
        <v>4.6</v>
      </c>
      <c r="F43" s="2">
        <v>89.56</v>
      </c>
      <c r="G43" t="s">
        <v>71</v>
      </c>
      <c r="H43" t="s">
        <v>14</v>
      </c>
      <c r="I43" t="s">
        <v>14</v>
      </c>
    </row>
    <row r="44" spans="1:9">
      <c r="A44" t="s">
        <v>89</v>
      </c>
      <c r="B44" t="s">
        <v>69</v>
      </c>
      <c r="C44" t="s">
        <v>90</v>
      </c>
      <c r="D44" s="1">
        <v>19.46</v>
      </c>
      <c r="E44" s="2">
        <v>4.2</v>
      </c>
      <c r="F44" s="2">
        <v>81.73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81</v>
      </c>
      <c r="D45" s="1">
        <v>19.54</v>
      </c>
      <c r="E45" s="2">
        <v>3.85</v>
      </c>
      <c r="F45" s="2">
        <v>75.23</v>
      </c>
      <c r="G45" t="s">
        <v>71</v>
      </c>
      <c r="H45" t="s">
        <v>14</v>
      </c>
      <c r="I45" t="s">
        <v>14</v>
      </c>
    </row>
    <row r="46" spans="1:9">
      <c r="A46" t="s">
        <v>92</v>
      </c>
      <c r="B46" t="s">
        <v>69</v>
      </c>
      <c r="C46" t="s">
        <v>81</v>
      </c>
      <c r="D46" s="1">
        <v>19.56</v>
      </c>
      <c r="E46" s="2">
        <v>3.85</v>
      </c>
      <c r="F46" s="2">
        <v>75.31</v>
      </c>
      <c r="G46" t="s">
        <v>71</v>
      </c>
      <c r="H46" t="s">
        <v>14</v>
      </c>
      <c r="I46" t="s">
        <v>14</v>
      </c>
    </row>
    <row r="47" spans="1:9">
      <c r="A47" t="s">
        <v>93</v>
      </c>
      <c r="B47" t="s">
        <v>69</v>
      </c>
      <c r="C47" t="s">
        <v>94</v>
      </c>
      <c r="D47" s="1">
        <v>19.44</v>
      </c>
      <c r="E47" s="2">
        <v>4.6</v>
      </c>
      <c r="F47" s="2">
        <v>89.42</v>
      </c>
      <c r="G47" t="s">
        <v>71</v>
      </c>
      <c r="H47" t="s">
        <v>14</v>
      </c>
      <c r="I47" t="s">
        <v>14</v>
      </c>
    </row>
    <row r="48" spans="1:9">
      <c r="A48" t="s">
        <v>95</v>
      </c>
      <c r="B48" t="s">
        <v>96</v>
      </c>
      <c r="C48" t="s">
        <v>97</v>
      </c>
      <c r="D48" s="1">
        <v>21.65</v>
      </c>
      <c r="E48" s="2">
        <v>4.6</v>
      </c>
      <c r="F48" s="2">
        <v>99.59</v>
      </c>
      <c r="G48" t="s">
        <v>98</v>
      </c>
      <c r="H48" t="s">
        <v>14</v>
      </c>
      <c r="I48" t="s">
        <v>14</v>
      </c>
    </row>
    <row r="49" spans="1:9">
      <c r="A49" t="s">
        <v>99</v>
      </c>
      <c r="B49" t="s">
        <v>96</v>
      </c>
      <c r="C49" t="s">
        <v>100</v>
      </c>
      <c r="D49" s="1">
        <v>21.65</v>
      </c>
      <c r="E49" s="2">
        <v>5.6</v>
      </c>
      <c r="F49" s="2">
        <v>121.24</v>
      </c>
      <c r="G49" t="s">
        <v>98</v>
      </c>
      <c r="H49" t="s">
        <v>14</v>
      </c>
      <c r="I49" t="s">
        <v>14</v>
      </c>
    </row>
    <row r="50" spans="1:9">
      <c r="A50" t="s">
        <v>101</v>
      </c>
      <c r="B50" t="s">
        <v>96</v>
      </c>
      <c r="C50" t="s">
        <v>102</v>
      </c>
      <c r="D50" s="1">
        <v>21.67</v>
      </c>
      <c r="E50" s="2">
        <v>4.2</v>
      </c>
      <c r="F50" s="2">
        <v>91.01</v>
      </c>
      <c r="G50" t="s">
        <v>98</v>
      </c>
      <c r="H50" t="s">
        <v>14</v>
      </c>
      <c r="I50" t="s">
        <v>14</v>
      </c>
    </row>
    <row r="51" spans="1:9">
      <c r="A51" t="s">
        <v>103</v>
      </c>
      <c r="B51" t="s">
        <v>96</v>
      </c>
      <c r="C51" t="s">
        <v>104</v>
      </c>
      <c r="D51" s="1">
        <v>21.63</v>
      </c>
      <c r="E51" s="2">
        <v>4.8</v>
      </c>
      <c r="F51" s="2">
        <v>103.82</v>
      </c>
      <c r="G51" t="s">
        <v>98</v>
      </c>
      <c r="H51" t="s">
        <v>14</v>
      </c>
      <c r="I51" t="s">
        <v>14</v>
      </c>
    </row>
    <row r="52" spans="1:9">
      <c r="A52" t="s">
        <v>105</v>
      </c>
      <c r="B52" t="s">
        <v>96</v>
      </c>
      <c r="C52" t="s">
        <v>106</v>
      </c>
      <c r="D52" s="1">
        <v>21.6</v>
      </c>
      <c r="E52" s="2">
        <v>5.35</v>
      </c>
      <c r="F52" s="2">
        <v>115.56</v>
      </c>
      <c r="G52" t="s">
        <v>98</v>
      </c>
      <c r="H52" t="s">
        <v>14</v>
      </c>
      <c r="I52" t="s">
        <v>14</v>
      </c>
    </row>
    <row r="53" spans="1:9">
      <c r="A53" t="s">
        <v>107</v>
      </c>
      <c r="B53" t="s">
        <v>96</v>
      </c>
      <c r="C53" t="s">
        <v>108</v>
      </c>
      <c r="D53" s="1">
        <v>21.59</v>
      </c>
      <c r="E53" s="2">
        <v>4.8</v>
      </c>
      <c r="F53" s="2">
        <v>103.63</v>
      </c>
      <c r="G53" t="s">
        <v>98</v>
      </c>
      <c r="H53" t="s">
        <v>14</v>
      </c>
      <c r="I53" t="s">
        <v>14</v>
      </c>
    </row>
    <row r="54" spans="1:9">
      <c r="A54" t="s">
        <v>109</v>
      </c>
      <c r="B54" t="s">
        <v>96</v>
      </c>
      <c r="C54" t="s">
        <v>106</v>
      </c>
      <c r="D54" s="1">
        <v>21.67</v>
      </c>
      <c r="E54" s="2">
        <v>5.35</v>
      </c>
      <c r="F54" s="2">
        <v>115.93</v>
      </c>
      <c r="G54" t="s">
        <v>98</v>
      </c>
      <c r="H54" t="s">
        <v>14</v>
      </c>
      <c r="I54" t="s">
        <v>14</v>
      </c>
    </row>
    <row r="55" spans="1:9">
      <c r="A55" t="s">
        <v>110</v>
      </c>
      <c r="B55" t="s">
        <v>96</v>
      </c>
      <c r="C55" t="s">
        <v>111</v>
      </c>
      <c r="D55" s="1">
        <v>21.34</v>
      </c>
      <c r="E55" s="2">
        <v>5.6</v>
      </c>
      <c r="F55" s="2">
        <v>119.5</v>
      </c>
      <c r="G55" t="s">
        <v>98</v>
      </c>
      <c r="H55" t="s">
        <v>14</v>
      </c>
      <c r="I55" t="s">
        <v>14</v>
      </c>
    </row>
    <row r="56" spans="1:9">
      <c r="A56" t="s">
        <v>112</v>
      </c>
      <c r="B56" t="s">
        <v>96</v>
      </c>
      <c r="C56" t="s">
        <v>113</v>
      </c>
      <c r="D56" s="1">
        <v>21.43</v>
      </c>
      <c r="E56" s="2">
        <v>3.35</v>
      </c>
      <c r="F56" s="2">
        <v>71.79</v>
      </c>
      <c r="G56" t="s">
        <v>98</v>
      </c>
      <c r="H56" t="s">
        <v>14</v>
      </c>
      <c r="I56" t="s">
        <v>14</v>
      </c>
    </row>
    <row r="57" spans="1:9">
      <c r="A57" t="s">
        <v>114</v>
      </c>
      <c r="B57" t="s">
        <v>96</v>
      </c>
      <c r="C57" t="s">
        <v>97</v>
      </c>
      <c r="D57" s="1">
        <v>21.38</v>
      </c>
      <c r="E57" s="2">
        <v>4.6</v>
      </c>
      <c r="F57" s="2">
        <v>98.35</v>
      </c>
      <c r="G57" t="s">
        <v>98</v>
      </c>
      <c r="H57" t="s">
        <v>14</v>
      </c>
      <c r="I57" t="s">
        <v>14</v>
      </c>
    </row>
    <row r="58" spans="1:9">
      <c r="A58" t="s">
        <v>115</v>
      </c>
      <c r="B58" t="s">
        <v>96</v>
      </c>
      <c r="C58" t="s">
        <v>116</v>
      </c>
      <c r="D58" s="1">
        <v>21.33</v>
      </c>
      <c r="E58" s="2">
        <v>7.9</v>
      </c>
      <c r="F58" s="2">
        <v>168.51</v>
      </c>
      <c r="G58" t="s">
        <v>98</v>
      </c>
      <c r="H58" t="s">
        <v>14</v>
      </c>
      <c r="I58" t="s">
        <v>14</v>
      </c>
    </row>
    <row r="59" spans="1:9">
      <c r="A59" t="s">
        <v>117</v>
      </c>
      <c r="B59" t="s">
        <v>96</v>
      </c>
      <c r="C59" t="s">
        <v>100</v>
      </c>
      <c r="D59" s="1">
        <v>21.36</v>
      </c>
      <c r="E59" s="2">
        <v>5.6</v>
      </c>
      <c r="F59" s="2">
        <v>119.62</v>
      </c>
      <c r="G59" t="s">
        <v>98</v>
      </c>
      <c r="H59" t="s">
        <v>14</v>
      </c>
      <c r="I59" t="s">
        <v>14</v>
      </c>
    </row>
    <row r="60" spans="1:9">
      <c r="A60" t="s">
        <v>118</v>
      </c>
      <c r="B60" t="s">
        <v>96</v>
      </c>
      <c r="C60" t="s">
        <v>100</v>
      </c>
      <c r="D60" s="1">
        <v>21.18</v>
      </c>
      <c r="E60" s="2">
        <v>5.6</v>
      </c>
      <c r="F60" s="2">
        <v>118.61</v>
      </c>
      <c r="G60" t="s">
        <v>98</v>
      </c>
      <c r="H60" t="s">
        <v>14</v>
      </c>
      <c r="I60" t="s">
        <v>14</v>
      </c>
    </row>
    <row r="61" spans="1:9">
      <c r="A61" t="s">
        <v>119</v>
      </c>
      <c r="B61" t="s">
        <v>96</v>
      </c>
      <c r="C61" t="s">
        <v>104</v>
      </c>
      <c r="D61" s="1">
        <v>21.23</v>
      </c>
      <c r="E61" s="2">
        <v>4.8</v>
      </c>
      <c r="F61" s="2">
        <v>101.9</v>
      </c>
      <c r="G61" t="s">
        <v>98</v>
      </c>
      <c r="H61" t="s">
        <v>14</v>
      </c>
      <c r="I61" t="s">
        <v>14</v>
      </c>
    </row>
    <row r="62" spans="1:9">
      <c r="A62" t="s">
        <v>120</v>
      </c>
      <c r="B62" t="s">
        <v>96</v>
      </c>
      <c r="C62" t="s">
        <v>104</v>
      </c>
      <c r="D62" s="1">
        <v>21.5</v>
      </c>
      <c r="E62" s="2">
        <v>4.8</v>
      </c>
      <c r="F62" s="2">
        <v>103.2</v>
      </c>
      <c r="G62" t="s">
        <v>98</v>
      </c>
      <c r="H62" t="s">
        <v>14</v>
      </c>
      <c r="I62" t="s">
        <v>14</v>
      </c>
    </row>
    <row r="63" spans="1:9">
      <c r="A63" t="s">
        <v>121</v>
      </c>
      <c r="B63" t="s">
        <v>96</v>
      </c>
      <c r="C63" t="s">
        <v>97</v>
      </c>
      <c r="D63" s="1">
        <v>21.69</v>
      </c>
      <c r="E63" s="2">
        <v>4.6</v>
      </c>
      <c r="F63" s="2">
        <v>99.77</v>
      </c>
      <c r="G63" t="s">
        <v>98</v>
      </c>
      <c r="H63" t="s">
        <v>14</v>
      </c>
      <c r="I63" t="s">
        <v>14</v>
      </c>
    </row>
    <row r="64" spans="1:9">
      <c r="A64" t="s">
        <v>122</v>
      </c>
      <c r="B64" t="s">
        <v>96</v>
      </c>
      <c r="C64" t="s">
        <v>100</v>
      </c>
      <c r="D64" s="1">
        <v>21.66</v>
      </c>
      <c r="E64" s="2">
        <v>5.6</v>
      </c>
      <c r="F64" s="2">
        <v>121.3</v>
      </c>
      <c r="G64" t="s">
        <v>98</v>
      </c>
      <c r="H64" t="s">
        <v>14</v>
      </c>
      <c r="I64" t="s">
        <v>14</v>
      </c>
    </row>
    <row r="65" spans="1:9">
      <c r="A65" t="s">
        <v>123</v>
      </c>
      <c r="B65" t="s">
        <v>96</v>
      </c>
      <c r="C65" t="s">
        <v>108</v>
      </c>
      <c r="D65" s="1">
        <v>21.61</v>
      </c>
      <c r="E65" s="2">
        <v>4.8</v>
      </c>
      <c r="F65" s="2">
        <v>103.73</v>
      </c>
      <c r="G65" t="s">
        <v>98</v>
      </c>
      <c r="H65" t="s">
        <v>14</v>
      </c>
      <c r="I65" t="s">
        <v>14</v>
      </c>
    </row>
    <row r="66" spans="1:9">
      <c r="A66" t="s">
        <v>124</v>
      </c>
      <c r="B66" t="s">
        <v>96</v>
      </c>
      <c r="C66" t="s">
        <v>111</v>
      </c>
      <c r="D66" s="1">
        <v>21.65</v>
      </c>
      <c r="E66" s="2">
        <v>5.6</v>
      </c>
      <c r="F66" s="2">
        <v>121.24</v>
      </c>
      <c r="G66" t="s">
        <v>98</v>
      </c>
      <c r="H66" t="s">
        <v>14</v>
      </c>
      <c r="I66" t="s">
        <v>14</v>
      </c>
    </row>
    <row r="67" spans="1:9">
      <c r="A67" t="s">
        <v>125</v>
      </c>
      <c r="B67" t="s">
        <v>96</v>
      </c>
      <c r="C67" t="s">
        <v>97</v>
      </c>
      <c r="D67" s="1">
        <v>21.57</v>
      </c>
      <c r="E67" s="2">
        <v>4.6</v>
      </c>
      <c r="F67" s="2">
        <v>99.22</v>
      </c>
      <c r="G67" t="s">
        <v>98</v>
      </c>
      <c r="H67" t="s">
        <v>14</v>
      </c>
      <c r="I67" t="s">
        <v>14</v>
      </c>
    </row>
    <row r="68" spans="1:9">
      <c r="A68" t="s">
        <v>126</v>
      </c>
      <c r="B68" t="s">
        <v>96</v>
      </c>
      <c r="C68" t="s">
        <v>104</v>
      </c>
      <c r="D68" s="1">
        <v>21.6</v>
      </c>
      <c r="E68" s="2">
        <v>4.8</v>
      </c>
      <c r="F68" s="2">
        <v>103.68</v>
      </c>
      <c r="G68" t="s">
        <v>98</v>
      </c>
      <c r="H68" t="s">
        <v>14</v>
      </c>
      <c r="I68" t="s">
        <v>14</v>
      </c>
    </row>
    <row r="69" spans="1:9">
      <c r="A69" t="s">
        <v>127</v>
      </c>
      <c r="B69" t="s">
        <v>96</v>
      </c>
      <c r="C69" t="s">
        <v>108</v>
      </c>
      <c r="D69" s="1">
        <v>21.68</v>
      </c>
      <c r="E69" s="2">
        <v>4.8</v>
      </c>
      <c r="F69" s="2">
        <v>104.06</v>
      </c>
      <c r="G69" t="s">
        <v>98</v>
      </c>
      <c r="H69" t="s">
        <v>14</v>
      </c>
      <c r="I69" t="s">
        <v>14</v>
      </c>
    </row>
    <row r="70" spans="1:9">
      <c r="A70" t="s">
        <v>128</v>
      </c>
      <c r="B70" t="s">
        <v>96</v>
      </c>
      <c r="C70" t="s">
        <v>113</v>
      </c>
      <c r="D70" s="1">
        <v>21.85</v>
      </c>
      <c r="E70" s="2">
        <v>3.35</v>
      </c>
      <c r="F70" s="2">
        <v>73.2</v>
      </c>
      <c r="G70" t="s">
        <v>98</v>
      </c>
      <c r="H70" t="s">
        <v>14</v>
      </c>
      <c r="I70" t="s">
        <v>14</v>
      </c>
    </row>
    <row r="71" spans="1:9">
      <c r="A71" t="s">
        <v>129</v>
      </c>
      <c r="B71" t="s">
        <v>96</v>
      </c>
      <c r="C71" t="s">
        <v>97</v>
      </c>
      <c r="D71" s="1">
        <v>21.75</v>
      </c>
      <c r="E71" s="2">
        <v>4.6</v>
      </c>
      <c r="F71" s="2">
        <v>100.05</v>
      </c>
      <c r="G71" t="s">
        <v>98</v>
      </c>
      <c r="H71" t="s">
        <v>14</v>
      </c>
      <c r="I71" t="s">
        <v>14</v>
      </c>
    </row>
    <row r="72" spans="1:9">
      <c r="A72" t="s">
        <v>130</v>
      </c>
      <c r="B72" t="s">
        <v>96</v>
      </c>
      <c r="C72" t="s">
        <v>131</v>
      </c>
      <c r="D72" s="1">
        <v>21.77</v>
      </c>
      <c r="E72" s="2">
        <v>4.6</v>
      </c>
      <c r="F72" s="2">
        <v>100.14</v>
      </c>
      <c r="G72" t="s">
        <v>98</v>
      </c>
      <c r="H72" t="s">
        <v>14</v>
      </c>
      <c r="I72" t="s">
        <v>14</v>
      </c>
    </row>
    <row r="73" spans="1:9">
      <c r="A73" t="s">
        <v>132</v>
      </c>
      <c r="B73" t="s">
        <v>96</v>
      </c>
      <c r="C73" t="s">
        <v>104</v>
      </c>
      <c r="D73" s="1">
        <v>21.67</v>
      </c>
      <c r="E73" s="2">
        <v>4.8</v>
      </c>
      <c r="F73" s="2">
        <v>104.02</v>
      </c>
      <c r="G73" t="s">
        <v>98</v>
      </c>
      <c r="H73" t="s">
        <v>14</v>
      </c>
      <c r="I73" t="s">
        <v>14</v>
      </c>
    </row>
    <row r="74" spans="1:9">
      <c r="A74" t="s">
        <v>133</v>
      </c>
      <c r="B74" t="s">
        <v>96</v>
      </c>
      <c r="C74" t="s">
        <v>100</v>
      </c>
      <c r="D74" s="1">
        <v>21.87</v>
      </c>
      <c r="E74" s="2">
        <v>5.6</v>
      </c>
      <c r="F74" s="2">
        <v>122.47</v>
      </c>
      <c r="G74" t="s">
        <v>98</v>
      </c>
      <c r="H74" t="s">
        <v>14</v>
      </c>
      <c r="I74" t="s">
        <v>14</v>
      </c>
    </row>
    <row r="75" spans="1:9">
      <c r="A75" t="s">
        <v>134</v>
      </c>
      <c r="B75" t="s">
        <v>96</v>
      </c>
      <c r="C75" t="s">
        <v>113</v>
      </c>
      <c r="D75" s="1">
        <v>21.74</v>
      </c>
      <c r="E75" s="2">
        <v>3.35</v>
      </c>
      <c r="F75" s="2">
        <v>72.83</v>
      </c>
      <c r="G75" t="s">
        <v>98</v>
      </c>
      <c r="H75" t="s">
        <v>14</v>
      </c>
      <c r="I75" t="s">
        <v>14</v>
      </c>
    </row>
    <row r="76" spans="1:9">
      <c r="A76" t="s">
        <v>135</v>
      </c>
      <c r="B76" t="s">
        <v>96</v>
      </c>
      <c r="C76" t="s">
        <v>136</v>
      </c>
      <c r="D76" s="1">
        <v>21.7</v>
      </c>
      <c r="E76" s="2">
        <v>4.6</v>
      </c>
      <c r="F76" s="2">
        <v>99.82</v>
      </c>
      <c r="G76" t="s">
        <v>98</v>
      </c>
      <c r="H76" t="s">
        <v>14</v>
      </c>
      <c r="I76" t="s">
        <v>14</v>
      </c>
    </row>
    <row r="77" spans="1:9">
      <c r="A77" t="s">
        <v>137</v>
      </c>
      <c r="B77" t="s">
        <v>96</v>
      </c>
      <c r="C77" t="s">
        <v>100</v>
      </c>
      <c r="D77" s="1">
        <v>21.73</v>
      </c>
      <c r="E77" s="2">
        <v>5.6</v>
      </c>
      <c r="F77" s="2">
        <v>121.69</v>
      </c>
      <c r="G77" t="s">
        <v>98</v>
      </c>
      <c r="H77" t="s">
        <v>14</v>
      </c>
      <c r="I77" t="s">
        <v>14</v>
      </c>
    </row>
    <row r="78" spans="1:9">
      <c r="A78" t="s">
        <v>138</v>
      </c>
      <c r="B78" t="s">
        <v>96</v>
      </c>
      <c r="C78" t="s">
        <v>97</v>
      </c>
      <c r="D78" s="1">
        <v>21.72</v>
      </c>
      <c r="E78" s="2">
        <v>4.6</v>
      </c>
      <c r="F78" s="2">
        <v>99.91</v>
      </c>
      <c r="G78" t="s">
        <v>98</v>
      </c>
      <c r="H78" t="s">
        <v>14</v>
      </c>
      <c r="I78" t="s">
        <v>14</v>
      </c>
    </row>
    <row r="79" spans="1:9">
      <c r="A79" t="s">
        <v>139</v>
      </c>
      <c r="B79" t="s">
        <v>140</v>
      </c>
      <c r="C79" t="s">
        <v>67</v>
      </c>
      <c r="D79" s="1">
        <v>22.48</v>
      </c>
      <c r="E79" s="2">
        <v>5.85</v>
      </c>
      <c r="F79" s="2">
        <v>131.51</v>
      </c>
      <c r="G79" t="s">
        <v>141</v>
      </c>
      <c r="H79" t="s">
        <v>14</v>
      </c>
      <c r="I79" t="s">
        <v>14</v>
      </c>
    </row>
    <row r="80" spans="1:9">
      <c r="A80" t="s">
        <v>142</v>
      </c>
      <c r="B80" t="s">
        <v>140</v>
      </c>
      <c r="C80" t="s">
        <v>143</v>
      </c>
      <c r="D80" s="1">
        <v>22.41</v>
      </c>
      <c r="E80" s="2">
        <v>5.85</v>
      </c>
      <c r="F80" s="2">
        <v>131.1</v>
      </c>
      <c r="G80" t="s">
        <v>141</v>
      </c>
      <c r="H80" t="s">
        <v>14</v>
      </c>
      <c r="I80" t="s">
        <v>14</v>
      </c>
    </row>
    <row r="81" spans="1:9">
      <c r="A81" t="s">
        <v>144</v>
      </c>
      <c r="B81" t="s">
        <v>140</v>
      </c>
      <c r="C81" t="s">
        <v>52</v>
      </c>
      <c r="D81" s="1">
        <v>22.45</v>
      </c>
      <c r="E81" s="2">
        <v>6.35</v>
      </c>
      <c r="F81" s="2">
        <v>142.56</v>
      </c>
      <c r="G81" t="s">
        <v>141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146</v>
      </c>
      <c r="D82" s="1">
        <v>22.45</v>
      </c>
      <c r="E82" s="2">
        <v>5.1</v>
      </c>
      <c r="F82" s="2">
        <v>114.49</v>
      </c>
      <c r="G82" t="s">
        <v>141</v>
      </c>
      <c r="H82" t="s">
        <v>14</v>
      </c>
      <c r="I82" t="s">
        <v>14</v>
      </c>
    </row>
    <row r="83" spans="1:9">
      <c r="A83" t="s">
        <v>147</v>
      </c>
      <c r="B83" t="s">
        <v>140</v>
      </c>
      <c r="C83" t="s">
        <v>67</v>
      </c>
      <c r="D83" s="1">
        <v>22.48</v>
      </c>
      <c r="E83" s="2">
        <v>5.85</v>
      </c>
      <c r="F83" s="2">
        <v>131.51</v>
      </c>
      <c r="G83" t="s">
        <v>141</v>
      </c>
      <c r="H83" t="s">
        <v>14</v>
      </c>
      <c r="I83" t="s">
        <v>14</v>
      </c>
    </row>
    <row r="84" spans="1:9">
      <c r="A84" t="s">
        <v>148</v>
      </c>
      <c r="B84" t="s">
        <v>140</v>
      </c>
      <c r="C84" t="s">
        <v>149</v>
      </c>
      <c r="D84" s="1">
        <v>1</v>
      </c>
      <c r="E84" s="2">
        <v>30</v>
      </c>
      <c r="F84" s="2">
        <v>30</v>
      </c>
      <c r="G84" t="s">
        <v>141</v>
      </c>
      <c r="H84" t="s">
        <v>14</v>
      </c>
      <c r="I84" t="s">
        <v>14</v>
      </c>
    </row>
    <row r="85" spans="1:9">
      <c r="A85" t="s">
        <v>150</v>
      </c>
      <c r="B85" t="s">
        <v>140</v>
      </c>
      <c r="C85" t="s">
        <v>57</v>
      </c>
      <c r="D85" s="1">
        <v>22.49</v>
      </c>
      <c r="E85" s="2">
        <v>4.8</v>
      </c>
      <c r="F85" s="2">
        <v>107.95</v>
      </c>
      <c r="G85" t="s">
        <v>141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57</v>
      </c>
      <c r="D86" s="1">
        <v>22.46</v>
      </c>
      <c r="E86" s="2">
        <v>4.8</v>
      </c>
      <c r="F86" s="2">
        <v>107.81</v>
      </c>
      <c r="G86" t="s">
        <v>141</v>
      </c>
      <c r="H86" t="s">
        <v>14</v>
      </c>
      <c r="I86" t="s">
        <v>14</v>
      </c>
    </row>
    <row r="87" spans="1:9">
      <c r="A87" t="s">
        <v>152</v>
      </c>
      <c r="B87" t="s">
        <v>140</v>
      </c>
      <c r="C87" t="s">
        <v>52</v>
      </c>
      <c r="D87" s="1">
        <v>22.23</v>
      </c>
      <c r="E87" s="2">
        <v>6.35</v>
      </c>
      <c r="F87" s="2">
        <v>141.16</v>
      </c>
      <c r="G87" t="s">
        <v>141</v>
      </c>
      <c r="H87" t="s">
        <v>14</v>
      </c>
      <c r="I87" t="s">
        <v>14</v>
      </c>
    </row>
    <row r="88" spans="1:9">
      <c r="A88" t="s">
        <v>153</v>
      </c>
      <c r="B88" t="s">
        <v>140</v>
      </c>
      <c r="C88" t="s">
        <v>57</v>
      </c>
      <c r="D88" s="1">
        <v>22.21</v>
      </c>
      <c r="E88" s="2">
        <v>4.8</v>
      </c>
      <c r="F88" s="2">
        <v>106.61</v>
      </c>
      <c r="G88" t="s">
        <v>141</v>
      </c>
      <c r="H88" t="s">
        <v>14</v>
      </c>
      <c r="I88" t="s">
        <v>14</v>
      </c>
    </row>
    <row r="89" spans="1:9">
      <c r="A89" t="s">
        <v>154</v>
      </c>
      <c r="B89" t="s">
        <v>140</v>
      </c>
      <c r="C89" t="s">
        <v>57</v>
      </c>
      <c r="D89" s="1">
        <v>22.24</v>
      </c>
      <c r="E89" s="2">
        <v>4.8</v>
      </c>
      <c r="F89" s="2">
        <v>106.75</v>
      </c>
      <c r="G89" t="s">
        <v>141</v>
      </c>
      <c r="H89" t="s">
        <v>14</v>
      </c>
      <c r="I89" t="s">
        <v>14</v>
      </c>
    </row>
    <row r="90" spans="1:9">
      <c r="A90" t="s">
        <v>155</v>
      </c>
      <c r="B90" t="s">
        <v>140</v>
      </c>
      <c r="C90" t="s">
        <v>57</v>
      </c>
      <c r="D90" s="1">
        <v>22.39</v>
      </c>
      <c r="E90" s="2">
        <v>4.8</v>
      </c>
      <c r="F90" s="2">
        <v>107.47</v>
      </c>
      <c r="G90" t="s">
        <v>141</v>
      </c>
      <c r="H90" t="s">
        <v>14</v>
      </c>
      <c r="I90" t="s">
        <v>14</v>
      </c>
    </row>
    <row r="91" spans="1:9">
      <c r="A91" t="s">
        <v>156</v>
      </c>
      <c r="B91" t="s">
        <v>140</v>
      </c>
      <c r="C91" t="s">
        <v>157</v>
      </c>
      <c r="D91" s="1">
        <v>22.38</v>
      </c>
      <c r="E91" s="2">
        <v>4.05</v>
      </c>
      <c r="F91" s="2">
        <v>90.64</v>
      </c>
      <c r="G91" t="s">
        <v>141</v>
      </c>
      <c r="H91" t="s">
        <v>14</v>
      </c>
      <c r="I91" t="s">
        <v>14</v>
      </c>
    </row>
    <row r="92" spans="1:9">
      <c r="A92" t="s">
        <v>158</v>
      </c>
      <c r="B92" t="s">
        <v>140</v>
      </c>
      <c r="C92" t="s">
        <v>146</v>
      </c>
      <c r="D92" s="1">
        <v>22.3</v>
      </c>
      <c r="E92" s="2">
        <v>5.1</v>
      </c>
      <c r="F92" s="2">
        <v>113.73</v>
      </c>
      <c r="G92" t="s">
        <v>141</v>
      </c>
      <c r="H92" t="s">
        <v>14</v>
      </c>
      <c r="I92" t="s">
        <v>14</v>
      </c>
    </row>
    <row r="93" spans="1:9">
      <c r="A93" t="s">
        <v>159</v>
      </c>
      <c r="B93" t="s">
        <v>140</v>
      </c>
      <c r="C93" t="s">
        <v>67</v>
      </c>
      <c r="D93" s="1">
        <v>22.2</v>
      </c>
      <c r="E93" s="2">
        <v>5.85</v>
      </c>
      <c r="F93" s="2">
        <v>129.87</v>
      </c>
      <c r="G93" t="s">
        <v>141</v>
      </c>
      <c r="H93" t="s">
        <v>14</v>
      </c>
      <c r="I93" t="s">
        <v>14</v>
      </c>
    </row>
    <row r="94" spans="1:9">
      <c r="A94" t="s">
        <v>160</v>
      </c>
      <c r="B94" t="s">
        <v>140</v>
      </c>
      <c r="C94" t="s">
        <v>57</v>
      </c>
      <c r="D94" s="1">
        <v>22.51</v>
      </c>
      <c r="E94" s="2">
        <v>4.8</v>
      </c>
      <c r="F94" s="2">
        <v>108.05</v>
      </c>
      <c r="G94" t="s">
        <v>141</v>
      </c>
      <c r="H94" t="s">
        <v>14</v>
      </c>
      <c r="I94" t="s">
        <v>14</v>
      </c>
    </row>
    <row r="95" spans="1:9">
      <c r="A95" t="s">
        <v>161</v>
      </c>
      <c r="B95" t="s">
        <v>140</v>
      </c>
      <c r="C95" t="s">
        <v>57</v>
      </c>
      <c r="D95" s="1">
        <v>22.22</v>
      </c>
      <c r="E95" s="2">
        <v>4.8</v>
      </c>
      <c r="F95" s="2">
        <v>106.66</v>
      </c>
      <c r="G95" t="s">
        <v>141</v>
      </c>
      <c r="H95" t="s">
        <v>14</v>
      </c>
      <c r="I95" t="s">
        <v>14</v>
      </c>
    </row>
    <row r="96" spans="1:9">
      <c r="A96" t="s">
        <v>162</v>
      </c>
      <c r="B96" t="s">
        <v>140</v>
      </c>
      <c r="C96" t="s">
        <v>163</v>
      </c>
      <c r="D96" s="1">
        <v>22.16</v>
      </c>
      <c r="E96" s="2">
        <v>7.9</v>
      </c>
      <c r="F96" s="2">
        <v>175.06</v>
      </c>
      <c r="G96" t="s">
        <v>141</v>
      </c>
      <c r="H96" t="s">
        <v>14</v>
      </c>
      <c r="I96" t="s">
        <v>14</v>
      </c>
    </row>
    <row r="97" spans="1:9">
      <c r="A97" t="s">
        <v>164</v>
      </c>
      <c r="B97" t="s">
        <v>140</v>
      </c>
      <c r="C97" t="s">
        <v>67</v>
      </c>
      <c r="D97" s="1">
        <v>22.47</v>
      </c>
      <c r="E97" s="2">
        <v>5.85</v>
      </c>
      <c r="F97" s="2">
        <v>131.45</v>
      </c>
      <c r="G97" t="s">
        <v>141</v>
      </c>
      <c r="H97" t="s">
        <v>14</v>
      </c>
      <c r="I97" t="s">
        <v>14</v>
      </c>
    </row>
    <row r="98" spans="1:9">
      <c r="A98" t="s">
        <v>165</v>
      </c>
      <c r="B98" t="s">
        <v>140</v>
      </c>
      <c r="C98" t="s">
        <v>57</v>
      </c>
      <c r="D98" s="1">
        <v>22.29</v>
      </c>
      <c r="E98" s="2">
        <v>4.8</v>
      </c>
      <c r="F98" s="2">
        <v>106.99</v>
      </c>
      <c r="G98" t="s">
        <v>141</v>
      </c>
      <c r="H98" t="s">
        <v>14</v>
      </c>
      <c r="I98" t="s">
        <v>14</v>
      </c>
    </row>
    <row r="99" spans="1:9">
      <c r="A99" t="s">
        <v>166</v>
      </c>
      <c r="B99" t="s">
        <v>167</v>
      </c>
      <c r="C99" t="s">
        <v>100</v>
      </c>
      <c r="D99" s="1">
        <v>19.62</v>
      </c>
      <c r="E99" s="2">
        <v>5.6</v>
      </c>
      <c r="F99" s="2">
        <v>109.87</v>
      </c>
      <c r="G99" t="s">
        <v>168</v>
      </c>
      <c r="H99" t="s">
        <v>14</v>
      </c>
      <c r="I99" t="s">
        <v>14</v>
      </c>
    </row>
    <row r="100" spans="1:9">
      <c r="A100" t="s">
        <v>169</v>
      </c>
      <c r="B100" t="s">
        <v>167</v>
      </c>
      <c r="C100" t="s">
        <v>170</v>
      </c>
      <c r="D100" s="1">
        <v>19.61</v>
      </c>
      <c r="E100" s="2">
        <v>5.9</v>
      </c>
      <c r="F100" s="2">
        <v>115.7</v>
      </c>
      <c r="G100" t="s">
        <v>168</v>
      </c>
      <c r="H100" t="s">
        <v>14</v>
      </c>
      <c r="I100" t="s">
        <v>14</v>
      </c>
    </row>
    <row r="101" spans="1:9">
      <c r="A101" t="s">
        <v>171</v>
      </c>
      <c r="B101" t="s">
        <v>167</v>
      </c>
      <c r="C101" t="s">
        <v>172</v>
      </c>
      <c r="D101" s="1">
        <v>19.58</v>
      </c>
      <c r="E101" s="2">
        <v>4.6</v>
      </c>
      <c r="F101" s="2">
        <v>90.07</v>
      </c>
      <c r="G101" t="s">
        <v>168</v>
      </c>
      <c r="H101" t="s">
        <v>14</v>
      </c>
      <c r="I101" t="s">
        <v>14</v>
      </c>
    </row>
    <row r="102" spans="1:9">
      <c r="A102" t="s">
        <v>173</v>
      </c>
      <c r="B102" t="s">
        <v>167</v>
      </c>
      <c r="C102" t="s">
        <v>97</v>
      </c>
      <c r="D102" s="1">
        <v>19.55</v>
      </c>
      <c r="E102" s="2">
        <v>4.6</v>
      </c>
      <c r="F102" s="2">
        <v>89.93</v>
      </c>
      <c r="G102" t="s">
        <v>168</v>
      </c>
      <c r="H102" t="s">
        <v>14</v>
      </c>
      <c r="I102" t="s">
        <v>14</v>
      </c>
    </row>
    <row r="103" spans="1:9">
      <c r="A103" t="s">
        <v>174</v>
      </c>
      <c r="B103" t="s">
        <v>167</v>
      </c>
      <c r="C103" t="s">
        <v>131</v>
      </c>
      <c r="D103" s="1">
        <v>19.61</v>
      </c>
      <c r="E103" s="2">
        <v>4.6</v>
      </c>
      <c r="F103" s="2">
        <v>90.21</v>
      </c>
      <c r="G103" t="s">
        <v>168</v>
      </c>
      <c r="H103" t="s">
        <v>14</v>
      </c>
      <c r="I103" t="s">
        <v>14</v>
      </c>
    </row>
    <row r="104" spans="1:9">
      <c r="A104" t="s">
        <v>175</v>
      </c>
      <c r="B104" t="s">
        <v>167</v>
      </c>
      <c r="C104" t="s">
        <v>100</v>
      </c>
      <c r="D104" s="1">
        <v>19.64</v>
      </c>
      <c r="E104" s="2">
        <v>5.6</v>
      </c>
      <c r="F104" s="2">
        <v>109.98</v>
      </c>
      <c r="G104" t="s">
        <v>168</v>
      </c>
      <c r="H104" t="s">
        <v>14</v>
      </c>
      <c r="I104" t="s">
        <v>14</v>
      </c>
    </row>
    <row r="105" spans="1:9">
      <c r="A105" t="s">
        <v>176</v>
      </c>
      <c r="B105" t="s">
        <v>167</v>
      </c>
      <c r="C105" t="s">
        <v>97</v>
      </c>
      <c r="D105" s="1">
        <v>19.64</v>
      </c>
      <c r="E105" s="2">
        <v>4.6</v>
      </c>
      <c r="F105" s="2">
        <v>90.34</v>
      </c>
      <c r="G105" t="s">
        <v>168</v>
      </c>
      <c r="H105" t="s">
        <v>14</v>
      </c>
      <c r="I105" t="s">
        <v>14</v>
      </c>
    </row>
    <row r="106" spans="1:9">
      <c r="A106" t="s">
        <v>177</v>
      </c>
      <c r="B106" t="s">
        <v>167</v>
      </c>
      <c r="C106" t="s">
        <v>102</v>
      </c>
      <c r="D106" s="1">
        <v>19.58</v>
      </c>
      <c r="E106" s="2">
        <v>4.2</v>
      </c>
      <c r="F106" s="2">
        <v>82.24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167</v>
      </c>
      <c r="C107" t="s">
        <v>97</v>
      </c>
      <c r="D107" s="1">
        <v>19.47</v>
      </c>
      <c r="E107" s="2">
        <v>4.6</v>
      </c>
      <c r="F107" s="2">
        <v>89.56</v>
      </c>
      <c r="G107" t="s">
        <v>168</v>
      </c>
      <c r="H107" t="s">
        <v>14</v>
      </c>
      <c r="I107" t="s">
        <v>14</v>
      </c>
    </row>
    <row r="108" spans="1:9">
      <c r="A108" t="s">
        <v>179</v>
      </c>
      <c r="B108" t="s">
        <v>167</v>
      </c>
      <c r="C108" t="s">
        <v>102</v>
      </c>
      <c r="D108" s="1">
        <v>19.54</v>
      </c>
      <c r="E108" s="2">
        <v>4.2</v>
      </c>
      <c r="F108" s="2">
        <v>82.07</v>
      </c>
      <c r="G108" t="s">
        <v>168</v>
      </c>
      <c r="H108" t="s">
        <v>14</v>
      </c>
      <c r="I108" t="s">
        <v>14</v>
      </c>
    </row>
    <row r="109" spans="1:9">
      <c r="A109" t="s">
        <v>180</v>
      </c>
      <c r="B109" t="s">
        <v>167</v>
      </c>
      <c r="C109" t="s">
        <v>111</v>
      </c>
      <c r="D109" s="1">
        <v>19.57</v>
      </c>
      <c r="E109" s="2">
        <v>5.6</v>
      </c>
      <c r="F109" s="2">
        <v>109.59</v>
      </c>
      <c r="G109" t="s">
        <v>168</v>
      </c>
      <c r="H109" t="s">
        <v>14</v>
      </c>
      <c r="I109" t="s">
        <v>14</v>
      </c>
    </row>
    <row r="110" spans="1:9">
      <c r="A110" t="s">
        <v>181</v>
      </c>
      <c r="B110" t="s">
        <v>167</v>
      </c>
      <c r="C110" t="s">
        <v>102</v>
      </c>
      <c r="D110" s="1">
        <v>19.53</v>
      </c>
      <c r="E110" s="2">
        <v>4.2</v>
      </c>
      <c r="F110" s="2">
        <v>82.03</v>
      </c>
      <c r="G110" t="s">
        <v>168</v>
      </c>
      <c r="H110" t="s">
        <v>14</v>
      </c>
      <c r="I110" t="s">
        <v>14</v>
      </c>
    </row>
    <row r="111" spans="1:9">
      <c r="A111" t="s">
        <v>182</v>
      </c>
      <c r="B111" t="s">
        <v>167</v>
      </c>
      <c r="C111" t="s">
        <v>113</v>
      </c>
      <c r="D111" s="1">
        <v>19.64</v>
      </c>
      <c r="E111" s="2">
        <v>3.35</v>
      </c>
      <c r="F111" s="2">
        <v>65.79</v>
      </c>
      <c r="G111" t="s">
        <v>168</v>
      </c>
      <c r="H111" t="s">
        <v>14</v>
      </c>
      <c r="I111" t="s">
        <v>14</v>
      </c>
    </row>
    <row r="112" spans="1:9">
      <c r="A112" t="s">
        <v>183</v>
      </c>
      <c r="B112" t="s">
        <v>167</v>
      </c>
      <c r="C112" t="s">
        <v>104</v>
      </c>
      <c r="D112" s="1">
        <v>19.64</v>
      </c>
      <c r="E112" s="2">
        <v>4.8</v>
      </c>
      <c r="F112" s="2">
        <v>94.27</v>
      </c>
      <c r="G112" t="s">
        <v>168</v>
      </c>
      <c r="H112" t="s">
        <v>14</v>
      </c>
      <c r="I112" t="s">
        <v>14</v>
      </c>
    </row>
    <row r="113" spans="1:9">
      <c r="A113" t="s">
        <v>184</v>
      </c>
      <c r="B113" t="s">
        <v>167</v>
      </c>
      <c r="C113" t="s">
        <v>185</v>
      </c>
      <c r="D113" s="1">
        <v>19.59</v>
      </c>
      <c r="E113" s="2">
        <v>5.6</v>
      </c>
      <c r="F113" s="2">
        <v>109.7</v>
      </c>
      <c r="G113" t="s">
        <v>168</v>
      </c>
      <c r="H113" t="s">
        <v>14</v>
      </c>
      <c r="I113" t="s">
        <v>14</v>
      </c>
    </row>
    <row r="114" spans="1:9">
      <c r="A114" t="s">
        <v>186</v>
      </c>
      <c r="B114" t="s">
        <v>167</v>
      </c>
      <c r="C114" t="s">
        <v>97</v>
      </c>
      <c r="D114" s="1">
        <v>19.57</v>
      </c>
      <c r="E114" s="2">
        <v>4.6</v>
      </c>
      <c r="F114" s="2">
        <v>90.02</v>
      </c>
      <c r="G114" t="s">
        <v>168</v>
      </c>
      <c r="H114" t="s">
        <v>14</v>
      </c>
      <c r="I114" t="s">
        <v>14</v>
      </c>
    </row>
    <row r="115" spans="1:9">
      <c r="A115" t="s">
        <v>187</v>
      </c>
      <c r="B115" t="s">
        <v>167</v>
      </c>
      <c r="C115" t="s">
        <v>97</v>
      </c>
      <c r="D115" s="1">
        <v>19.5</v>
      </c>
      <c r="E115" s="2">
        <v>4.6</v>
      </c>
      <c r="F115" s="2">
        <v>89.7</v>
      </c>
      <c r="G115" t="s">
        <v>168</v>
      </c>
      <c r="H115" t="s">
        <v>14</v>
      </c>
      <c r="I115" t="s">
        <v>14</v>
      </c>
    </row>
    <row r="116" spans="1:9">
      <c r="A116" t="s">
        <v>188</v>
      </c>
      <c r="B116" t="s">
        <v>167</v>
      </c>
      <c r="C116" t="s">
        <v>189</v>
      </c>
      <c r="D116" s="1">
        <v>19.58</v>
      </c>
      <c r="E116" s="2">
        <v>5.35</v>
      </c>
      <c r="F116" s="2">
        <v>104.75</v>
      </c>
      <c r="G116" t="s">
        <v>168</v>
      </c>
      <c r="H116" t="s">
        <v>14</v>
      </c>
      <c r="I116" t="s">
        <v>14</v>
      </c>
    </row>
    <row r="117" spans="1:9">
      <c r="A117" t="s">
        <v>190</v>
      </c>
      <c r="B117" t="s">
        <v>167</v>
      </c>
      <c r="C117" t="s">
        <v>100</v>
      </c>
      <c r="D117" s="1">
        <v>19.59</v>
      </c>
      <c r="E117" s="2">
        <v>5.6</v>
      </c>
      <c r="F117" s="2">
        <v>109.7</v>
      </c>
      <c r="G117" t="s">
        <v>168</v>
      </c>
      <c r="H117" t="s">
        <v>14</v>
      </c>
      <c r="I117" t="s">
        <v>14</v>
      </c>
    </row>
    <row r="118" spans="1:9">
      <c r="A118" t="s">
        <v>191</v>
      </c>
      <c r="B118" t="s">
        <v>192</v>
      </c>
      <c r="C118" t="s">
        <v>193</v>
      </c>
      <c r="D118" s="1">
        <v>19.62</v>
      </c>
      <c r="E118" s="2">
        <v>5.6</v>
      </c>
      <c r="F118" s="2">
        <v>109.87</v>
      </c>
      <c r="G118" t="s">
        <v>194</v>
      </c>
      <c r="H118" t="s">
        <v>14</v>
      </c>
      <c r="I118" t="s">
        <v>14</v>
      </c>
    </row>
    <row r="119" spans="1:9">
      <c r="A119" t="s">
        <v>195</v>
      </c>
      <c r="B119" t="s">
        <v>192</v>
      </c>
      <c r="C119" t="s">
        <v>196</v>
      </c>
      <c r="D119" s="1">
        <v>19.75</v>
      </c>
      <c r="E119" s="2">
        <v>4.6</v>
      </c>
      <c r="F119" s="2">
        <v>90.85</v>
      </c>
      <c r="G119" t="s">
        <v>194</v>
      </c>
      <c r="H119" t="s">
        <v>14</v>
      </c>
      <c r="I119" t="s">
        <v>14</v>
      </c>
    </row>
    <row r="120" spans="1:9">
      <c r="A120" t="s">
        <v>197</v>
      </c>
      <c r="B120" t="s">
        <v>192</v>
      </c>
      <c r="C120" t="s">
        <v>100</v>
      </c>
      <c r="D120" s="1">
        <v>19.75</v>
      </c>
      <c r="E120" s="2">
        <v>5.6</v>
      </c>
      <c r="F120" s="2">
        <v>110.6</v>
      </c>
      <c r="G120" t="s">
        <v>194</v>
      </c>
      <c r="H120" t="s">
        <v>14</v>
      </c>
      <c r="I120" t="s">
        <v>14</v>
      </c>
    </row>
    <row r="121" spans="1:9">
      <c r="A121" t="s">
        <v>198</v>
      </c>
      <c r="B121" t="s">
        <v>192</v>
      </c>
      <c r="C121" t="s">
        <v>172</v>
      </c>
      <c r="D121" s="1">
        <v>19.73</v>
      </c>
      <c r="E121" s="2">
        <v>4.6</v>
      </c>
      <c r="F121" s="2">
        <v>90.76</v>
      </c>
      <c r="G121" t="s">
        <v>194</v>
      </c>
      <c r="H121" t="s">
        <v>14</v>
      </c>
      <c r="I121" t="s">
        <v>14</v>
      </c>
    </row>
    <row r="122" spans="1:9">
      <c r="A122" t="s">
        <v>199</v>
      </c>
      <c r="B122" t="s">
        <v>192</v>
      </c>
      <c r="C122" t="s">
        <v>97</v>
      </c>
      <c r="D122" s="1">
        <v>19.73</v>
      </c>
      <c r="E122" s="2">
        <v>4.6</v>
      </c>
      <c r="F122" s="2">
        <v>90.76</v>
      </c>
      <c r="G122" t="s">
        <v>194</v>
      </c>
      <c r="H122" t="s">
        <v>14</v>
      </c>
      <c r="I122" t="s">
        <v>14</v>
      </c>
    </row>
    <row r="123" spans="1:9">
      <c r="A123" t="s">
        <v>200</v>
      </c>
      <c r="B123" t="s">
        <v>192</v>
      </c>
      <c r="C123" t="s">
        <v>100</v>
      </c>
      <c r="D123" s="1">
        <v>19.74</v>
      </c>
      <c r="E123" s="2">
        <v>5.6</v>
      </c>
      <c r="F123" s="2">
        <v>110.54</v>
      </c>
      <c r="G123" t="s">
        <v>194</v>
      </c>
      <c r="H123" t="s">
        <v>14</v>
      </c>
      <c r="I123" t="s">
        <v>14</v>
      </c>
    </row>
    <row r="124" spans="1:9">
      <c r="A124" t="s">
        <v>201</v>
      </c>
      <c r="B124" t="s">
        <v>192</v>
      </c>
      <c r="C124" t="s">
        <v>97</v>
      </c>
      <c r="D124" s="1">
        <v>19.77</v>
      </c>
      <c r="E124" s="2">
        <v>4.6</v>
      </c>
      <c r="F124" s="2">
        <v>90.94</v>
      </c>
      <c r="G124" t="s">
        <v>194</v>
      </c>
      <c r="H124" t="s">
        <v>14</v>
      </c>
      <c r="I124" t="s">
        <v>14</v>
      </c>
    </row>
    <row r="125" spans="1:9">
      <c r="A125" t="s">
        <v>202</v>
      </c>
      <c r="B125" t="s">
        <v>192</v>
      </c>
      <c r="C125" t="s">
        <v>106</v>
      </c>
      <c r="D125" s="1">
        <v>19.71</v>
      </c>
      <c r="E125" s="2">
        <v>5.35</v>
      </c>
      <c r="F125" s="2">
        <v>105.45</v>
      </c>
      <c r="G125" t="s">
        <v>194</v>
      </c>
      <c r="H125" t="s">
        <v>14</v>
      </c>
      <c r="I125" t="s">
        <v>14</v>
      </c>
    </row>
    <row r="126" spans="1:9">
      <c r="A126" t="s">
        <v>203</v>
      </c>
      <c r="B126" t="s">
        <v>192</v>
      </c>
      <c r="C126" t="s">
        <v>97</v>
      </c>
      <c r="D126" s="1">
        <v>19.79</v>
      </c>
      <c r="E126" s="2">
        <v>4.6</v>
      </c>
      <c r="F126" s="2">
        <v>91.03</v>
      </c>
      <c r="G126" t="s">
        <v>194</v>
      </c>
      <c r="H126" t="s">
        <v>14</v>
      </c>
      <c r="I126" t="s">
        <v>14</v>
      </c>
    </row>
    <row r="127" spans="1:9">
      <c r="A127" t="s">
        <v>204</v>
      </c>
      <c r="B127" t="s">
        <v>192</v>
      </c>
      <c r="C127" t="s">
        <v>97</v>
      </c>
      <c r="D127" s="1">
        <v>20.17</v>
      </c>
      <c r="E127" s="2">
        <v>4.6</v>
      </c>
      <c r="F127" s="2">
        <v>92.78</v>
      </c>
      <c r="G127" t="s">
        <v>194</v>
      </c>
      <c r="H127" t="s">
        <v>14</v>
      </c>
      <c r="I127" t="s">
        <v>14</v>
      </c>
    </row>
    <row r="128" spans="1:9">
      <c r="A128" t="s">
        <v>205</v>
      </c>
      <c r="B128" t="s">
        <v>192</v>
      </c>
      <c r="C128" t="s">
        <v>100</v>
      </c>
      <c r="D128" s="1">
        <v>20.13</v>
      </c>
      <c r="E128" s="2">
        <v>5.6</v>
      </c>
      <c r="F128" s="2">
        <v>112.73</v>
      </c>
      <c r="G128" t="s">
        <v>194</v>
      </c>
      <c r="H128" t="s">
        <v>14</v>
      </c>
      <c r="I128" t="s">
        <v>14</v>
      </c>
    </row>
    <row r="129" spans="1:9">
      <c r="A129" t="s">
        <v>206</v>
      </c>
      <c r="B129" t="s">
        <v>192</v>
      </c>
      <c r="C129" t="s">
        <v>207</v>
      </c>
      <c r="D129" s="1">
        <v>20.11</v>
      </c>
      <c r="E129" s="2">
        <v>5.35</v>
      </c>
      <c r="F129" s="2">
        <v>107.59</v>
      </c>
      <c r="G129" t="s">
        <v>194</v>
      </c>
      <c r="H129" t="s">
        <v>14</v>
      </c>
      <c r="I129" t="s">
        <v>14</v>
      </c>
    </row>
    <row r="130" spans="1:9">
      <c r="A130" t="s">
        <v>208</v>
      </c>
      <c r="B130" t="s">
        <v>192</v>
      </c>
      <c r="C130" t="s">
        <v>108</v>
      </c>
      <c r="D130" s="1">
        <v>20.17</v>
      </c>
      <c r="E130" s="2">
        <v>4.8</v>
      </c>
      <c r="F130" s="2">
        <v>96.82</v>
      </c>
      <c r="G130" t="s">
        <v>194</v>
      </c>
      <c r="H130" t="s">
        <v>14</v>
      </c>
      <c r="I130" t="s">
        <v>14</v>
      </c>
    </row>
    <row r="131" spans="1:9">
      <c r="A131" t="s">
        <v>209</v>
      </c>
      <c r="B131" t="s">
        <v>192</v>
      </c>
      <c r="C131" t="s">
        <v>210</v>
      </c>
      <c r="D131" s="1">
        <v>20.13</v>
      </c>
      <c r="E131" s="2">
        <v>5.35</v>
      </c>
      <c r="F131" s="2">
        <v>107.7</v>
      </c>
      <c r="G131" t="s">
        <v>194</v>
      </c>
      <c r="H131" t="s">
        <v>14</v>
      </c>
      <c r="I131" t="s">
        <v>14</v>
      </c>
    </row>
    <row r="132" spans="1:9">
      <c r="A132" t="s">
        <v>211</v>
      </c>
      <c r="B132" t="s">
        <v>192</v>
      </c>
      <c r="C132" t="s">
        <v>97</v>
      </c>
      <c r="D132" s="1">
        <v>20.18</v>
      </c>
      <c r="E132" s="2">
        <v>4.6</v>
      </c>
      <c r="F132" s="2">
        <v>92.83</v>
      </c>
      <c r="G132" t="s">
        <v>194</v>
      </c>
      <c r="H132" t="s">
        <v>14</v>
      </c>
      <c r="I132" t="s">
        <v>14</v>
      </c>
    </row>
    <row r="133" spans="1:9">
      <c r="A133" t="s">
        <v>212</v>
      </c>
      <c r="B133" t="s">
        <v>192</v>
      </c>
      <c r="C133" t="s">
        <v>131</v>
      </c>
      <c r="D133" s="1">
        <v>20.21</v>
      </c>
      <c r="E133" s="2">
        <v>4.6</v>
      </c>
      <c r="F133" s="2">
        <v>92.97</v>
      </c>
      <c r="G133" t="s">
        <v>194</v>
      </c>
      <c r="H133" t="s">
        <v>14</v>
      </c>
      <c r="I133" t="s">
        <v>14</v>
      </c>
    </row>
    <row r="134" spans="1:9">
      <c r="A134" t="s">
        <v>213</v>
      </c>
      <c r="B134" t="s">
        <v>192</v>
      </c>
      <c r="C134" t="s">
        <v>111</v>
      </c>
      <c r="D134" s="1">
        <v>20.17</v>
      </c>
      <c r="E134" s="2">
        <v>5.6</v>
      </c>
      <c r="F134" s="2">
        <v>112.95</v>
      </c>
      <c r="G134" t="s">
        <v>194</v>
      </c>
      <c r="H134" t="s">
        <v>14</v>
      </c>
      <c r="I134" t="s">
        <v>14</v>
      </c>
    </row>
    <row r="135" spans="1:9">
      <c r="A135" t="s">
        <v>214</v>
      </c>
      <c r="B135" t="s">
        <v>192</v>
      </c>
      <c r="C135" t="s">
        <v>111</v>
      </c>
      <c r="D135" s="1">
        <v>20.22</v>
      </c>
      <c r="E135" s="2">
        <v>5.6</v>
      </c>
      <c r="F135" s="2">
        <v>113.23</v>
      </c>
      <c r="G135" t="s">
        <v>194</v>
      </c>
      <c r="H135" t="s">
        <v>14</v>
      </c>
      <c r="I135" t="s">
        <v>14</v>
      </c>
    </row>
    <row r="136" spans="1:9">
      <c r="A136" t="s">
        <v>215</v>
      </c>
      <c r="B136" t="s">
        <v>192</v>
      </c>
      <c r="C136" t="s">
        <v>97</v>
      </c>
      <c r="D136" s="1">
        <v>20.14</v>
      </c>
      <c r="E136" s="2">
        <v>4.6</v>
      </c>
      <c r="F136" s="2">
        <v>92.64</v>
      </c>
      <c r="G136" t="s">
        <v>194</v>
      </c>
      <c r="H136" t="s">
        <v>14</v>
      </c>
      <c r="I136" t="s">
        <v>14</v>
      </c>
    </row>
    <row r="137" spans="1:9">
      <c r="A137" t="s">
        <v>216</v>
      </c>
      <c r="B137" t="s">
        <v>192</v>
      </c>
      <c r="C137" t="s">
        <v>131</v>
      </c>
      <c r="D137" s="1">
        <v>20.19</v>
      </c>
      <c r="E137" s="2">
        <v>4.6</v>
      </c>
      <c r="F137" s="2">
        <v>92.87</v>
      </c>
      <c r="G137" t="s">
        <v>194</v>
      </c>
      <c r="H137" t="s">
        <v>14</v>
      </c>
      <c r="I137" t="s">
        <v>14</v>
      </c>
    </row>
    <row r="138" spans="1:9">
      <c r="A138" t="s">
        <v>217</v>
      </c>
      <c r="B138" t="s">
        <v>192</v>
      </c>
      <c r="C138" t="s">
        <v>97</v>
      </c>
      <c r="D138" s="1">
        <v>20.16</v>
      </c>
      <c r="E138" s="2">
        <v>4.6</v>
      </c>
      <c r="F138" s="2">
        <v>92.74</v>
      </c>
      <c r="G138" t="s">
        <v>194</v>
      </c>
      <c r="H138" t="s">
        <v>14</v>
      </c>
      <c r="I138" t="s">
        <v>14</v>
      </c>
    </row>
    <row r="139" spans="1:9">
      <c r="A139" t="s">
        <v>218</v>
      </c>
      <c r="B139" t="s">
        <v>192</v>
      </c>
      <c r="C139" t="s">
        <v>100</v>
      </c>
      <c r="D139" s="1">
        <v>20.16</v>
      </c>
      <c r="E139" s="2">
        <v>5.6</v>
      </c>
      <c r="F139" s="2">
        <v>112.9</v>
      </c>
      <c r="G139" t="s">
        <v>194</v>
      </c>
      <c r="H139" t="s">
        <v>14</v>
      </c>
      <c r="I139" t="s">
        <v>14</v>
      </c>
    </row>
    <row r="140" spans="1:9">
      <c r="A140" t="s">
        <v>219</v>
      </c>
      <c r="B140" t="s">
        <v>192</v>
      </c>
      <c r="C140" t="s">
        <v>104</v>
      </c>
      <c r="D140" s="1">
        <v>20.2</v>
      </c>
      <c r="E140" s="2">
        <v>4.8</v>
      </c>
      <c r="F140" s="2">
        <v>96.96</v>
      </c>
      <c r="G140" t="s">
        <v>194</v>
      </c>
      <c r="H140" t="s">
        <v>14</v>
      </c>
      <c r="I140" t="s">
        <v>14</v>
      </c>
    </row>
    <row r="141" spans="1:9">
      <c r="A141" t="s">
        <v>220</v>
      </c>
      <c r="B141" t="s">
        <v>192</v>
      </c>
      <c r="C141" t="s">
        <v>100</v>
      </c>
      <c r="D141" s="1">
        <v>20.17</v>
      </c>
      <c r="E141" s="2">
        <v>5.6</v>
      </c>
      <c r="F141" s="2">
        <v>112.95</v>
      </c>
      <c r="G141" t="s">
        <v>194</v>
      </c>
      <c r="H141" t="s">
        <v>14</v>
      </c>
      <c r="I141" t="s">
        <v>14</v>
      </c>
    </row>
    <row r="142" spans="1:9">
      <c r="A142" t="s">
        <v>221</v>
      </c>
      <c r="B142" t="s">
        <v>192</v>
      </c>
      <c r="C142" t="s">
        <v>131</v>
      </c>
      <c r="D142" s="1">
        <v>20.16</v>
      </c>
      <c r="E142" s="2">
        <v>4.6</v>
      </c>
      <c r="F142" s="2">
        <v>92.74</v>
      </c>
      <c r="G142" t="s">
        <v>194</v>
      </c>
      <c r="H142" t="s">
        <v>14</v>
      </c>
      <c r="I142" t="s">
        <v>14</v>
      </c>
    </row>
    <row r="143" spans="1:9">
      <c r="A143" t="s">
        <v>222</v>
      </c>
      <c r="B143" t="s">
        <v>192</v>
      </c>
      <c r="C143" t="s">
        <v>100</v>
      </c>
      <c r="D143" s="1">
        <v>20.15</v>
      </c>
      <c r="E143" s="2">
        <v>5.6</v>
      </c>
      <c r="F143" s="2">
        <v>112.84</v>
      </c>
      <c r="G143" t="s">
        <v>194</v>
      </c>
      <c r="H143" t="s">
        <v>14</v>
      </c>
      <c r="I143" t="s">
        <v>14</v>
      </c>
    </row>
    <row r="144" spans="1:9">
      <c r="A144" t="s">
        <v>223</v>
      </c>
      <c r="B144" t="s">
        <v>224</v>
      </c>
      <c r="C144" t="s">
        <v>47</v>
      </c>
      <c r="D144" s="1">
        <v>25.24</v>
      </c>
      <c r="E144" s="2">
        <v>6.05</v>
      </c>
      <c r="F144" s="2">
        <v>152.7</v>
      </c>
      <c r="G144" t="s">
        <v>225</v>
      </c>
      <c r="H144" t="s">
        <v>14</v>
      </c>
      <c r="I144" t="s">
        <v>14</v>
      </c>
    </row>
    <row r="145" spans="1:9">
      <c r="A145" t="s">
        <v>226</v>
      </c>
      <c r="B145" t="s">
        <v>224</v>
      </c>
      <c r="C145" t="s">
        <v>52</v>
      </c>
      <c r="D145" s="1">
        <v>25.27</v>
      </c>
      <c r="E145" s="2">
        <v>6.35</v>
      </c>
      <c r="F145" s="2">
        <v>160.46</v>
      </c>
      <c r="G145" t="s">
        <v>225</v>
      </c>
      <c r="H145" t="s">
        <v>14</v>
      </c>
      <c r="I145" t="s">
        <v>14</v>
      </c>
    </row>
    <row r="146" spans="1:9">
      <c r="A146" t="s">
        <v>227</v>
      </c>
      <c r="B146" t="s">
        <v>224</v>
      </c>
      <c r="C146" t="s">
        <v>146</v>
      </c>
      <c r="D146" s="1">
        <v>25.25</v>
      </c>
      <c r="E146" s="2">
        <v>5.1</v>
      </c>
      <c r="F146" s="2">
        <v>128.77</v>
      </c>
      <c r="G146" t="s">
        <v>225</v>
      </c>
      <c r="H146" t="s">
        <v>14</v>
      </c>
      <c r="I146" t="s">
        <v>14</v>
      </c>
    </row>
    <row r="147" spans="1:9">
      <c r="A147" t="s">
        <v>228</v>
      </c>
      <c r="B147" t="s">
        <v>224</v>
      </c>
      <c r="C147" t="s">
        <v>54</v>
      </c>
      <c r="D147" s="1">
        <v>25.35</v>
      </c>
      <c r="E147" s="2">
        <v>8.55</v>
      </c>
      <c r="F147" s="2">
        <v>216.74</v>
      </c>
      <c r="G147" t="s">
        <v>225</v>
      </c>
      <c r="H147" t="s">
        <v>14</v>
      </c>
      <c r="I147" t="s">
        <v>14</v>
      </c>
    </row>
    <row r="148" spans="1:9">
      <c r="A148" t="s">
        <v>229</v>
      </c>
      <c r="B148" t="s">
        <v>224</v>
      </c>
      <c r="C148" t="s">
        <v>52</v>
      </c>
      <c r="D148" s="1">
        <v>25.25</v>
      </c>
      <c r="E148" s="2">
        <v>6.35</v>
      </c>
      <c r="F148" s="2">
        <v>160.34</v>
      </c>
      <c r="G148" t="s">
        <v>225</v>
      </c>
      <c r="H148" t="s">
        <v>14</v>
      </c>
      <c r="I148" t="s">
        <v>14</v>
      </c>
    </row>
    <row r="149" spans="1:9">
      <c r="A149" t="s">
        <v>230</v>
      </c>
      <c r="B149" t="s">
        <v>224</v>
      </c>
      <c r="C149" t="s">
        <v>52</v>
      </c>
      <c r="D149" s="1">
        <v>25.15</v>
      </c>
      <c r="E149" s="2">
        <v>6.35</v>
      </c>
      <c r="F149" s="2">
        <v>159.7</v>
      </c>
      <c r="G149" t="s">
        <v>225</v>
      </c>
      <c r="H149" t="s">
        <v>14</v>
      </c>
      <c r="I149" t="s">
        <v>14</v>
      </c>
    </row>
    <row r="150" spans="1:9">
      <c r="A150" t="s">
        <v>231</v>
      </c>
      <c r="B150" t="s">
        <v>224</v>
      </c>
      <c r="C150" t="s">
        <v>57</v>
      </c>
      <c r="D150" s="1">
        <v>25.07</v>
      </c>
      <c r="E150" s="2">
        <v>4.8</v>
      </c>
      <c r="F150" s="2">
        <v>120.34</v>
      </c>
      <c r="G150" t="s">
        <v>225</v>
      </c>
      <c r="H150" t="s">
        <v>14</v>
      </c>
      <c r="I150" t="s">
        <v>14</v>
      </c>
    </row>
    <row r="151" spans="1:9">
      <c r="A151" t="s">
        <v>232</v>
      </c>
      <c r="B151" t="s">
        <v>224</v>
      </c>
      <c r="C151" t="s">
        <v>57</v>
      </c>
      <c r="D151" s="1">
        <v>25.17</v>
      </c>
      <c r="E151" s="2">
        <v>4.8</v>
      </c>
      <c r="F151" s="2">
        <v>120.82</v>
      </c>
      <c r="G151" t="s">
        <v>225</v>
      </c>
      <c r="H151" t="s">
        <v>14</v>
      </c>
      <c r="I151" t="s">
        <v>14</v>
      </c>
    </row>
    <row r="152" spans="1:9">
      <c r="A152" t="s">
        <v>233</v>
      </c>
      <c r="B152" t="s">
        <v>224</v>
      </c>
      <c r="C152" t="s">
        <v>52</v>
      </c>
      <c r="D152" s="1">
        <v>25.06</v>
      </c>
      <c r="E152" s="2">
        <v>6.35</v>
      </c>
      <c r="F152" s="2">
        <v>159.13</v>
      </c>
      <c r="G152" t="s">
        <v>225</v>
      </c>
      <c r="H152" t="s">
        <v>14</v>
      </c>
      <c r="I152" t="s">
        <v>14</v>
      </c>
    </row>
    <row r="153" spans="1:9">
      <c r="A153" t="s">
        <v>234</v>
      </c>
      <c r="B153" t="s">
        <v>224</v>
      </c>
      <c r="C153" t="s">
        <v>67</v>
      </c>
      <c r="D153" s="1">
        <v>25.1</v>
      </c>
      <c r="E153" s="2">
        <v>5.85</v>
      </c>
      <c r="F153" s="2">
        <v>146.84</v>
      </c>
      <c r="G153" t="s">
        <v>225</v>
      </c>
      <c r="H153" t="s">
        <v>14</v>
      </c>
      <c r="I153" t="s">
        <v>14</v>
      </c>
    </row>
    <row r="154" spans="1:9">
      <c r="A154" t="s">
        <v>235</v>
      </c>
      <c r="B154" t="s">
        <v>224</v>
      </c>
      <c r="C154" t="s">
        <v>143</v>
      </c>
      <c r="D154" s="1">
        <v>25.04</v>
      </c>
      <c r="E154" s="2">
        <v>5.85</v>
      </c>
      <c r="F154" s="2">
        <v>146.48</v>
      </c>
      <c r="G154" t="s">
        <v>225</v>
      </c>
      <c r="H154" t="s">
        <v>14</v>
      </c>
      <c r="I154" t="s">
        <v>14</v>
      </c>
    </row>
    <row r="155" spans="1:9">
      <c r="A155" t="s">
        <v>236</v>
      </c>
      <c r="B155" t="s">
        <v>224</v>
      </c>
      <c r="C155" t="s">
        <v>163</v>
      </c>
      <c r="D155" s="1">
        <v>25.43</v>
      </c>
      <c r="E155" s="2">
        <v>7.9</v>
      </c>
      <c r="F155" s="2">
        <v>200.9</v>
      </c>
      <c r="G155" t="s">
        <v>225</v>
      </c>
      <c r="H155" t="s">
        <v>14</v>
      </c>
      <c r="I155" t="s">
        <v>14</v>
      </c>
    </row>
    <row r="156" spans="1:9">
      <c r="A156" t="s">
        <v>237</v>
      </c>
      <c r="B156" t="s">
        <v>224</v>
      </c>
      <c r="C156" t="s">
        <v>57</v>
      </c>
      <c r="D156" s="1">
        <v>25.13</v>
      </c>
      <c r="E156" s="2">
        <v>4.8</v>
      </c>
      <c r="F156" s="2">
        <v>120.62</v>
      </c>
      <c r="G156" t="s">
        <v>225</v>
      </c>
      <c r="H156" t="s">
        <v>14</v>
      </c>
      <c r="I156" t="s">
        <v>14</v>
      </c>
    </row>
    <row r="157" spans="1:9">
      <c r="A157" t="s">
        <v>238</v>
      </c>
      <c r="B157" t="s">
        <v>224</v>
      </c>
      <c r="C157" t="s">
        <v>239</v>
      </c>
      <c r="D157" s="1">
        <v>24.99</v>
      </c>
      <c r="E157" s="2">
        <v>5.1</v>
      </c>
      <c r="F157" s="2">
        <v>127.45</v>
      </c>
      <c r="G157" t="s">
        <v>225</v>
      </c>
      <c r="H157" t="s">
        <v>14</v>
      </c>
      <c r="I157" t="s">
        <v>14</v>
      </c>
    </row>
    <row r="158" spans="1:9">
      <c r="A158" t="s">
        <v>240</v>
      </c>
      <c r="B158" t="s">
        <v>224</v>
      </c>
      <c r="C158" t="s">
        <v>157</v>
      </c>
      <c r="D158" s="1">
        <v>25.18</v>
      </c>
      <c r="E158" s="2">
        <v>4.05</v>
      </c>
      <c r="F158" s="2">
        <v>101.98</v>
      </c>
      <c r="G158" t="s">
        <v>225</v>
      </c>
      <c r="H158" t="s">
        <v>14</v>
      </c>
      <c r="I158" t="s">
        <v>14</v>
      </c>
    </row>
    <row r="159" spans="1:9">
      <c r="A159" t="s">
        <v>241</v>
      </c>
      <c r="B159" t="s">
        <v>224</v>
      </c>
      <c r="C159" t="s">
        <v>65</v>
      </c>
      <c r="D159" s="1">
        <v>25</v>
      </c>
      <c r="E159" s="2">
        <v>9.2</v>
      </c>
      <c r="F159" s="2">
        <v>230</v>
      </c>
      <c r="G159" t="s">
        <v>225</v>
      </c>
      <c r="H159" t="s">
        <v>14</v>
      </c>
      <c r="I159" t="s">
        <v>14</v>
      </c>
    </row>
    <row r="160" spans="1:9">
      <c r="A160" t="s">
        <v>242</v>
      </c>
      <c r="B160" t="s">
        <v>224</v>
      </c>
      <c r="C160" t="s">
        <v>67</v>
      </c>
      <c r="D160" s="1">
        <v>25.03</v>
      </c>
      <c r="E160" s="2">
        <v>5.85</v>
      </c>
      <c r="F160" s="2">
        <v>146.43</v>
      </c>
      <c r="G160" t="s">
        <v>225</v>
      </c>
      <c r="H160" t="s">
        <v>14</v>
      </c>
      <c r="I160" t="s">
        <v>14</v>
      </c>
    </row>
    <row r="161" spans="1:9">
      <c r="A161" t="s">
        <v>243</v>
      </c>
      <c r="B161" t="s">
        <v>224</v>
      </c>
      <c r="C161" t="s">
        <v>57</v>
      </c>
      <c r="D161" s="1">
        <v>24.33</v>
      </c>
      <c r="E161" s="2">
        <v>4.8</v>
      </c>
      <c r="F161" s="2">
        <v>116.78</v>
      </c>
      <c r="G161" t="s">
        <v>225</v>
      </c>
      <c r="H161" t="s">
        <v>14</v>
      </c>
      <c r="I161" t="s">
        <v>14</v>
      </c>
    </row>
    <row r="162" spans="1:9">
      <c r="A162" t="s">
        <v>244</v>
      </c>
      <c r="B162" t="s">
        <v>245</v>
      </c>
      <c r="C162" t="s">
        <v>16</v>
      </c>
      <c r="D162" s="1">
        <v>17.65</v>
      </c>
      <c r="E162" s="2">
        <v>5.85</v>
      </c>
      <c r="F162" s="2">
        <v>103.25</v>
      </c>
      <c r="G162" t="s">
        <v>246</v>
      </c>
      <c r="H162" t="s">
        <v>14</v>
      </c>
      <c r="I162" t="s">
        <v>14</v>
      </c>
    </row>
    <row r="163" spans="1:9">
      <c r="A163" t="s">
        <v>247</v>
      </c>
      <c r="B163" t="s">
        <v>245</v>
      </c>
      <c r="C163" t="s">
        <v>27</v>
      </c>
      <c r="D163" s="1">
        <v>18.58</v>
      </c>
      <c r="E163" s="2">
        <v>3.35</v>
      </c>
      <c r="F163" s="2">
        <v>62.24</v>
      </c>
      <c r="G163" t="s">
        <v>246</v>
      </c>
      <c r="H163" t="s">
        <v>14</v>
      </c>
      <c r="I163" t="s">
        <v>14</v>
      </c>
    </row>
    <row r="164" spans="1:9">
      <c r="A164" t="s">
        <v>248</v>
      </c>
      <c r="B164" t="s">
        <v>245</v>
      </c>
      <c r="C164" t="s">
        <v>249</v>
      </c>
      <c r="D164" s="1">
        <v>18.94</v>
      </c>
      <c r="E164" s="2">
        <v>4.2</v>
      </c>
      <c r="F164" s="2">
        <v>79.55</v>
      </c>
      <c r="G164" t="s">
        <v>246</v>
      </c>
      <c r="H164" t="s">
        <v>14</v>
      </c>
      <c r="I164" t="s">
        <v>14</v>
      </c>
    </row>
    <row r="165" spans="1:9">
      <c r="A165" t="s">
        <v>250</v>
      </c>
      <c r="B165" t="s">
        <v>245</v>
      </c>
      <c r="C165" t="s">
        <v>251</v>
      </c>
      <c r="D165" s="1">
        <v>18.93</v>
      </c>
      <c r="E165" s="2">
        <v>3.75</v>
      </c>
      <c r="F165" s="2">
        <v>70.99</v>
      </c>
      <c r="G165" t="s">
        <v>246</v>
      </c>
      <c r="H165" t="s">
        <v>14</v>
      </c>
      <c r="I165" t="s">
        <v>14</v>
      </c>
    </row>
    <row r="166" spans="1:9">
      <c r="A166" t="s">
        <v>252</v>
      </c>
      <c r="B166" t="s">
        <v>245</v>
      </c>
      <c r="C166" t="s">
        <v>253</v>
      </c>
      <c r="D166" s="1">
        <v>18.93</v>
      </c>
      <c r="E166" s="2">
        <v>4.05</v>
      </c>
      <c r="F166" s="2">
        <v>76.67</v>
      </c>
      <c r="G166" t="s">
        <v>246</v>
      </c>
      <c r="H166" t="s">
        <v>14</v>
      </c>
      <c r="I166" t="s">
        <v>14</v>
      </c>
    </row>
    <row r="167" spans="1:9">
      <c r="A167" t="s">
        <v>254</v>
      </c>
      <c r="B167" t="s">
        <v>245</v>
      </c>
      <c r="C167" t="s">
        <v>253</v>
      </c>
      <c r="D167" s="1">
        <v>18.96</v>
      </c>
      <c r="E167" s="2">
        <v>4.05</v>
      </c>
      <c r="F167" s="2">
        <v>76.79</v>
      </c>
      <c r="G167" t="s">
        <v>246</v>
      </c>
      <c r="H167" t="s">
        <v>14</v>
      </c>
      <c r="I167" t="s">
        <v>14</v>
      </c>
    </row>
    <row r="168" spans="1:9">
      <c r="A168" t="s">
        <v>255</v>
      </c>
      <c r="B168" t="s">
        <v>245</v>
      </c>
      <c r="C168" t="s">
        <v>253</v>
      </c>
      <c r="D168" s="1">
        <v>18.97</v>
      </c>
      <c r="E168" s="2">
        <v>4.05</v>
      </c>
      <c r="F168" s="2">
        <v>76.83</v>
      </c>
      <c r="G168" t="s">
        <v>246</v>
      </c>
      <c r="H168" t="s">
        <v>14</v>
      </c>
      <c r="I168" t="s">
        <v>14</v>
      </c>
    </row>
    <row r="169" spans="1:9">
      <c r="A169" t="s">
        <v>256</v>
      </c>
      <c r="B169" t="s">
        <v>245</v>
      </c>
      <c r="C169" t="s">
        <v>257</v>
      </c>
      <c r="D169" s="1">
        <v>18.99</v>
      </c>
      <c r="E169" s="2">
        <v>4.2</v>
      </c>
      <c r="F169" s="2">
        <v>79.76</v>
      </c>
      <c r="G169" t="s">
        <v>246</v>
      </c>
      <c r="H169" t="s">
        <v>14</v>
      </c>
      <c r="I169" t="s">
        <v>14</v>
      </c>
    </row>
    <row r="170" spans="1:9">
      <c r="A170" t="s">
        <v>258</v>
      </c>
      <c r="B170" t="s">
        <v>245</v>
      </c>
      <c r="C170" t="s">
        <v>259</v>
      </c>
      <c r="D170" s="1">
        <v>18.91</v>
      </c>
      <c r="E170" s="2">
        <v>4.05</v>
      </c>
      <c r="F170" s="2">
        <v>76.59</v>
      </c>
      <c r="G170" t="s">
        <v>246</v>
      </c>
      <c r="H170" t="s">
        <v>14</v>
      </c>
      <c r="I170" t="s">
        <v>14</v>
      </c>
    </row>
    <row r="171" spans="1:9">
      <c r="A171" t="s">
        <v>260</v>
      </c>
      <c r="B171" t="s">
        <v>245</v>
      </c>
      <c r="C171" t="s">
        <v>261</v>
      </c>
      <c r="D171" s="1">
        <v>18.97</v>
      </c>
      <c r="E171" s="2">
        <v>3</v>
      </c>
      <c r="F171" s="2">
        <v>56.91</v>
      </c>
      <c r="G171" t="s">
        <v>246</v>
      </c>
      <c r="H171" t="s">
        <v>14</v>
      </c>
      <c r="I171" t="s">
        <v>14</v>
      </c>
    </row>
    <row r="172" spans="1:9">
      <c r="A172" t="s">
        <v>262</v>
      </c>
      <c r="B172" t="s">
        <v>245</v>
      </c>
      <c r="C172" t="s">
        <v>263</v>
      </c>
      <c r="D172" s="1">
        <v>18.95</v>
      </c>
      <c r="E172" s="2">
        <v>4.05</v>
      </c>
      <c r="F172" s="2">
        <v>76.75</v>
      </c>
      <c r="G172" t="s">
        <v>246</v>
      </c>
      <c r="H172" t="s">
        <v>14</v>
      </c>
      <c r="I172" t="s">
        <v>14</v>
      </c>
    </row>
    <row r="173" spans="1:9">
      <c r="A173" t="s">
        <v>264</v>
      </c>
      <c r="B173" t="s">
        <v>245</v>
      </c>
      <c r="C173" t="s">
        <v>261</v>
      </c>
      <c r="D173" s="1">
        <v>18.94</v>
      </c>
      <c r="E173" s="2">
        <v>3</v>
      </c>
      <c r="F173" s="2">
        <v>56.82</v>
      </c>
      <c r="G173" t="s">
        <v>246</v>
      </c>
      <c r="H173" t="s">
        <v>14</v>
      </c>
      <c r="I173" t="s">
        <v>14</v>
      </c>
    </row>
    <row r="174" spans="1:9">
      <c r="A174" t="s">
        <v>265</v>
      </c>
      <c r="B174" t="s">
        <v>245</v>
      </c>
      <c r="C174" t="s">
        <v>263</v>
      </c>
      <c r="D174" s="1">
        <v>19</v>
      </c>
      <c r="E174" s="2">
        <v>4.05</v>
      </c>
      <c r="F174" s="2">
        <v>76.95</v>
      </c>
      <c r="G174" t="s">
        <v>246</v>
      </c>
      <c r="H174" t="s">
        <v>14</v>
      </c>
      <c r="I174" t="s">
        <v>14</v>
      </c>
    </row>
    <row r="175" spans="1:9">
      <c r="A175" t="s">
        <v>266</v>
      </c>
      <c r="B175" t="s">
        <v>245</v>
      </c>
      <c r="C175" t="s">
        <v>267</v>
      </c>
      <c r="D175" s="1">
        <v>19</v>
      </c>
      <c r="E175" s="2">
        <v>4.8</v>
      </c>
      <c r="F175" s="2">
        <v>91.2</v>
      </c>
      <c r="G175" t="s">
        <v>246</v>
      </c>
      <c r="H175" t="s">
        <v>14</v>
      </c>
      <c r="I175" t="s">
        <v>14</v>
      </c>
    </row>
    <row r="176" spans="1:9">
      <c r="A176" t="s">
        <v>268</v>
      </c>
      <c r="B176" t="s">
        <v>245</v>
      </c>
      <c r="C176" t="s">
        <v>249</v>
      </c>
      <c r="D176" s="1">
        <v>18.84</v>
      </c>
      <c r="E176" s="2">
        <v>4.2</v>
      </c>
      <c r="F176" s="2">
        <v>79.13</v>
      </c>
      <c r="G176" t="s">
        <v>246</v>
      </c>
      <c r="H176" t="s">
        <v>14</v>
      </c>
      <c r="I176" t="s">
        <v>14</v>
      </c>
    </row>
    <row r="177" spans="1:9">
      <c r="A177" t="s">
        <v>269</v>
      </c>
      <c r="B177" t="s">
        <v>245</v>
      </c>
      <c r="C177" t="s">
        <v>270</v>
      </c>
      <c r="D177" s="1">
        <v>19</v>
      </c>
      <c r="E177" s="2">
        <v>3.75</v>
      </c>
      <c r="F177" s="2">
        <v>71.25</v>
      </c>
      <c r="G177" t="s">
        <v>246</v>
      </c>
      <c r="H177" t="s">
        <v>14</v>
      </c>
      <c r="I177" t="s">
        <v>14</v>
      </c>
    </row>
    <row r="178" spans="1:9">
      <c r="A178" t="s">
        <v>271</v>
      </c>
      <c r="B178" t="s">
        <v>245</v>
      </c>
      <c r="C178" t="s">
        <v>253</v>
      </c>
      <c r="D178" s="1">
        <v>19</v>
      </c>
      <c r="E178" s="2">
        <v>4.05</v>
      </c>
      <c r="F178" s="2">
        <v>76.95</v>
      </c>
      <c r="G178" t="s">
        <v>246</v>
      </c>
      <c r="H178" t="s">
        <v>14</v>
      </c>
      <c r="I178" t="s">
        <v>14</v>
      </c>
    </row>
    <row r="179" spans="1:9">
      <c r="A179" t="s">
        <v>272</v>
      </c>
      <c r="B179" t="s">
        <v>245</v>
      </c>
      <c r="C179" t="s">
        <v>253</v>
      </c>
      <c r="D179" s="1">
        <v>19</v>
      </c>
      <c r="E179" s="2">
        <v>4.05</v>
      </c>
      <c r="F179" s="2">
        <v>76.95</v>
      </c>
      <c r="G179" t="s">
        <v>246</v>
      </c>
      <c r="H179" t="s">
        <v>14</v>
      </c>
      <c r="I179" t="s">
        <v>14</v>
      </c>
    </row>
    <row r="180" spans="1:9">
      <c r="A180" t="s">
        <v>273</v>
      </c>
      <c r="B180" t="s">
        <v>245</v>
      </c>
      <c r="C180" t="s">
        <v>274</v>
      </c>
      <c r="D180" s="1">
        <v>17.97</v>
      </c>
      <c r="E180" s="2">
        <v>5.6</v>
      </c>
      <c r="F180" s="2">
        <v>100.63</v>
      </c>
      <c r="G180" t="s">
        <v>246</v>
      </c>
      <c r="H180" t="s">
        <v>14</v>
      </c>
      <c r="I180" t="s">
        <v>14</v>
      </c>
    </row>
    <row r="181" spans="1:9">
      <c r="A181" t="s">
        <v>275</v>
      </c>
      <c r="B181" t="s">
        <v>245</v>
      </c>
      <c r="C181" t="s">
        <v>276</v>
      </c>
      <c r="D181" s="1">
        <v>17.89</v>
      </c>
      <c r="E181" s="2">
        <v>4.2</v>
      </c>
      <c r="F181" s="2">
        <v>75.14</v>
      </c>
      <c r="G181" t="s">
        <v>246</v>
      </c>
      <c r="H181" t="s">
        <v>14</v>
      </c>
      <c r="I181" t="s">
        <v>14</v>
      </c>
    </row>
    <row r="182" spans="1:9">
      <c r="A182" t="s">
        <v>277</v>
      </c>
      <c r="B182" t="s">
        <v>245</v>
      </c>
      <c r="C182" t="s">
        <v>278</v>
      </c>
      <c r="D182" s="1">
        <v>17.99</v>
      </c>
      <c r="E182" s="2">
        <v>4.8</v>
      </c>
      <c r="F182" s="2">
        <v>86.35</v>
      </c>
      <c r="G182" t="s">
        <v>246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280</v>
      </c>
      <c r="D183" s="1">
        <v>17.7</v>
      </c>
      <c r="E183" s="2">
        <v>5.6</v>
      </c>
      <c r="F183" s="2">
        <v>99.12</v>
      </c>
      <c r="G183" t="s">
        <v>246</v>
      </c>
      <c r="H183" t="s">
        <v>14</v>
      </c>
      <c r="I183" t="s">
        <v>14</v>
      </c>
    </row>
    <row r="184" spans="1:9">
      <c r="A184" t="s">
        <v>281</v>
      </c>
      <c r="B184" t="s">
        <v>245</v>
      </c>
      <c r="C184" t="s">
        <v>282</v>
      </c>
      <c r="D184" s="1">
        <v>17.78</v>
      </c>
      <c r="E184" s="2">
        <v>4.8</v>
      </c>
      <c r="F184" s="2">
        <v>85.34</v>
      </c>
      <c r="G184" t="s">
        <v>246</v>
      </c>
      <c r="H184" t="s">
        <v>14</v>
      </c>
      <c r="I184" t="s">
        <v>14</v>
      </c>
    </row>
    <row r="185" spans="1:9">
      <c r="A185" t="s">
        <v>283</v>
      </c>
      <c r="B185" t="s">
        <v>245</v>
      </c>
      <c r="C185" t="s">
        <v>284</v>
      </c>
      <c r="D185" s="1">
        <v>18</v>
      </c>
      <c r="E185" s="2">
        <v>4.6</v>
      </c>
      <c r="F185" s="2">
        <v>82.8</v>
      </c>
      <c r="G185" t="s">
        <v>246</v>
      </c>
      <c r="H185" t="s">
        <v>14</v>
      </c>
      <c r="I185" t="s">
        <v>14</v>
      </c>
    </row>
    <row r="186" spans="1:9">
      <c r="A186" t="s">
        <v>285</v>
      </c>
      <c r="B186" t="s">
        <v>245</v>
      </c>
      <c r="C186" t="s">
        <v>286</v>
      </c>
      <c r="D186" s="1">
        <v>18.61</v>
      </c>
      <c r="E186" s="2">
        <v>3.85</v>
      </c>
      <c r="F186" s="2">
        <v>71.65</v>
      </c>
      <c r="G186" t="s">
        <v>246</v>
      </c>
      <c r="H186" t="s">
        <v>14</v>
      </c>
      <c r="I186" t="s">
        <v>14</v>
      </c>
    </row>
    <row r="187" spans="1:9">
      <c r="A187" t="s">
        <v>287</v>
      </c>
      <c r="B187" t="s">
        <v>288</v>
      </c>
      <c r="C187" t="s">
        <v>289</v>
      </c>
      <c r="D187" s="1">
        <v>18.23</v>
      </c>
      <c r="E187" s="2">
        <v>4.2</v>
      </c>
      <c r="F187" s="2">
        <v>76.57</v>
      </c>
      <c r="G187" t="s">
        <v>290</v>
      </c>
      <c r="H187" t="s">
        <v>14</v>
      </c>
      <c r="I187" t="s">
        <v>14</v>
      </c>
    </row>
    <row r="188" spans="1:9">
      <c r="A188" t="s">
        <v>291</v>
      </c>
      <c r="B188" t="s">
        <v>288</v>
      </c>
      <c r="C188" t="s">
        <v>270</v>
      </c>
      <c r="D188" s="1">
        <v>18.23</v>
      </c>
      <c r="E188" s="2">
        <v>3.75</v>
      </c>
      <c r="F188" s="2">
        <v>68.36</v>
      </c>
      <c r="G188" t="s">
        <v>290</v>
      </c>
      <c r="H188" t="s">
        <v>14</v>
      </c>
      <c r="I188" t="s">
        <v>14</v>
      </c>
    </row>
    <row r="189" spans="1:9">
      <c r="A189" t="s">
        <v>292</v>
      </c>
      <c r="B189" t="s">
        <v>288</v>
      </c>
      <c r="C189" t="s">
        <v>293</v>
      </c>
      <c r="D189" s="1">
        <v>18.22</v>
      </c>
      <c r="E189" s="2">
        <v>3</v>
      </c>
      <c r="F189" s="2">
        <v>54.66</v>
      </c>
      <c r="G189" t="s">
        <v>290</v>
      </c>
      <c r="H189" t="s">
        <v>14</v>
      </c>
      <c r="I189" t="s">
        <v>14</v>
      </c>
    </row>
    <row r="190" spans="1:9">
      <c r="A190" t="s">
        <v>294</v>
      </c>
      <c r="B190" t="s">
        <v>288</v>
      </c>
      <c r="C190" t="s">
        <v>295</v>
      </c>
      <c r="D190" s="1">
        <v>18.24</v>
      </c>
      <c r="E190" s="2">
        <v>4.05</v>
      </c>
      <c r="F190" s="2">
        <v>73.87</v>
      </c>
      <c r="G190" t="s">
        <v>290</v>
      </c>
      <c r="H190" t="s">
        <v>14</v>
      </c>
      <c r="I190" t="s">
        <v>14</v>
      </c>
    </row>
    <row r="191" spans="1:9">
      <c r="A191" t="s">
        <v>296</v>
      </c>
      <c r="B191" t="s">
        <v>288</v>
      </c>
      <c r="C191" t="s">
        <v>249</v>
      </c>
      <c r="D191" s="1">
        <v>18.2</v>
      </c>
      <c r="E191" s="2">
        <v>4.2</v>
      </c>
      <c r="F191" s="2">
        <v>76.44</v>
      </c>
      <c r="G191" t="s">
        <v>290</v>
      </c>
      <c r="H191" t="s">
        <v>14</v>
      </c>
      <c r="I191" t="s">
        <v>14</v>
      </c>
    </row>
    <row r="192" spans="1:9">
      <c r="A192" t="s">
        <v>297</v>
      </c>
      <c r="B192" t="s">
        <v>288</v>
      </c>
      <c r="C192" t="s">
        <v>298</v>
      </c>
      <c r="D192" s="1">
        <v>18.17</v>
      </c>
      <c r="E192" s="2">
        <v>3.75</v>
      </c>
      <c r="F192" s="2">
        <v>68.14</v>
      </c>
      <c r="G192" t="s">
        <v>290</v>
      </c>
      <c r="H192" t="s">
        <v>14</v>
      </c>
      <c r="I192" t="s">
        <v>14</v>
      </c>
    </row>
    <row r="193" spans="1:9">
      <c r="A193" t="s">
        <v>299</v>
      </c>
      <c r="B193" t="s">
        <v>288</v>
      </c>
      <c r="C193" t="s">
        <v>261</v>
      </c>
      <c r="D193" s="1">
        <v>18.19</v>
      </c>
      <c r="E193" s="2">
        <v>3</v>
      </c>
      <c r="F193" s="2">
        <v>54.57</v>
      </c>
      <c r="G193" t="s">
        <v>290</v>
      </c>
      <c r="H193" t="s">
        <v>14</v>
      </c>
      <c r="I193" t="s">
        <v>14</v>
      </c>
    </row>
    <row r="194" spans="1:9">
      <c r="A194" t="s">
        <v>300</v>
      </c>
      <c r="B194" t="s">
        <v>288</v>
      </c>
      <c r="C194" t="s">
        <v>253</v>
      </c>
      <c r="D194" s="1">
        <v>18.24</v>
      </c>
      <c r="E194" s="2">
        <v>4.05</v>
      </c>
      <c r="F194" s="2">
        <v>73.87</v>
      </c>
      <c r="G194" t="s">
        <v>290</v>
      </c>
      <c r="H194" t="s">
        <v>14</v>
      </c>
      <c r="I194" t="s">
        <v>14</v>
      </c>
    </row>
    <row r="195" spans="1:9">
      <c r="A195" t="s">
        <v>301</v>
      </c>
      <c r="B195" t="s">
        <v>288</v>
      </c>
      <c r="C195" t="s">
        <v>270</v>
      </c>
      <c r="D195" s="1">
        <v>18.18</v>
      </c>
      <c r="E195" s="2">
        <v>3.75</v>
      </c>
      <c r="F195" s="2">
        <v>68.18</v>
      </c>
      <c r="G195" t="s">
        <v>290</v>
      </c>
      <c r="H195" t="s">
        <v>14</v>
      </c>
      <c r="I195" t="s">
        <v>14</v>
      </c>
    </row>
    <row r="196" spans="1:9">
      <c r="A196" t="s">
        <v>302</v>
      </c>
      <c r="B196" t="s">
        <v>288</v>
      </c>
      <c r="C196" t="s">
        <v>259</v>
      </c>
      <c r="D196" s="1">
        <v>18.18</v>
      </c>
      <c r="E196" s="2">
        <v>4.05</v>
      </c>
      <c r="F196" s="2">
        <v>73.63</v>
      </c>
      <c r="G196" t="s">
        <v>290</v>
      </c>
      <c r="H196" t="s">
        <v>14</v>
      </c>
      <c r="I196" t="s">
        <v>14</v>
      </c>
    </row>
    <row r="197" spans="1:9">
      <c r="A197" t="s">
        <v>303</v>
      </c>
      <c r="B197" t="s">
        <v>288</v>
      </c>
      <c r="C197" t="s">
        <v>261</v>
      </c>
      <c r="D197" s="1">
        <v>18.19</v>
      </c>
      <c r="E197" s="2">
        <v>3</v>
      </c>
      <c r="F197" s="2">
        <v>54.57</v>
      </c>
      <c r="G197" t="s">
        <v>290</v>
      </c>
      <c r="H197" t="s">
        <v>14</v>
      </c>
      <c r="I197" t="s">
        <v>14</v>
      </c>
    </row>
    <row r="198" spans="1:9">
      <c r="A198" t="s">
        <v>304</v>
      </c>
      <c r="B198" t="s">
        <v>288</v>
      </c>
      <c r="C198" t="s">
        <v>305</v>
      </c>
      <c r="D198" s="1">
        <v>18.17</v>
      </c>
      <c r="E198" s="2">
        <v>4.8</v>
      </c>
      <c r="F198" s="2">
        <v>87.22</v>
      </c>
      <c r="G198" t="s">
        <v>290</v>
      </c>
      <c r="H198" t="s">
        <v>14</v>
      </c>
      <c r="I198" t="s">
        <v>14</v>
      </c>
    </row>
    <row r="199" spans="1:9">
      <c r="A199" t="s">
        <v>306</v>
      </c>
      <c r="B199" t="s">
        <v>288</v>
      </c>
      <c r="C199" t="s">
        <v>251</v>
      </c>
      <c r="D199" s="1">
        <v>18.3</v>
      </c>
      <c r="E199" s="2">
        <v>3.75</v>
      </c>
      <c r="F199" s="2">
        <v>68.62</v>
      </c>
      <c r="G199" t="s">
        <v>290</v>
      </c>
      <c r="H199" t="s">
        <v>14</v>
      </c>
      <c r="I199" t="s">
        <v>14</v>
      </c>
    </row>
    <row r="200" spans="1:9">
      <c r="A200" t="s">
        <v>307</v>
      </c>
      <c r="B200" t="s">
        <v>288</v>
      </c>
      <c r="C200" t="s">
        <v>253</v>
      </c>
      <c r="D200" s="1">
        <v>18.21</v>
      </c>
      <c r="E200" s="2">
        <v>4.05</v>
      </c>
      <c r="F200" s="2">
        <v>73.75</v>
      </c>
      <c r="G200" t="s">
        <v>290</v>
      </c>
      <c r="H200" t="s">
        <v>14</v>
      </c>
      <c r="I200" t="s">
        <v>14</v>
      </c>
    </row>
    <row r="201" spans="1:9">
      <c r="A201" t="s">
        <v>308</v>
      </c>
      <c r="B201" t="s">
        <v>288</v>
      </c>
      <c r="C201" t="s">
        <v>309</v>
      </c>
      <c r="D201" s="1">
        <v>18.23</v>
      </c>
      <c r="E201" s="2">
        <v>4.05</v>
      </c>
      <c r="F201" s="2">
        <v>73.83</v>
      </c>
      <c r="G201" t="s">
        <v>290</v>
      </c>
      <c r="H201" t="s">
        <v>14</v>
      </c>
      <c r="I201" t="s">
        <v>14</v>
      </c>
    </row>
    <row r="202" spans="1:9">
      <c r="A202" t="s">
        <v>310</v>
      </c>
      <c r="B202" t="s">
        <v>288</v>
      </c>
      <c r="C202" t="s">
        <v>311</v>
      </c>
      <c r="D202" s="1">
        <v>18.3</v>
      </c>
      <c r="E202" s="2">
        <v>4.05</v>
      </c>
      <c r="F202" s="2">
        <v>74.11</v>
      </c>
      <c r="G202" t="s">
        <v>290</v>
      </c>
      <c r="H202" t="s">
        <v>14</v>
      </c>
      <c r="I202" t="s">
        <v>14</v>
      </c>
    </row>
    <row r="203" spans="1:9">
      <c r="A203" t="s">
        <v>312</v>
      </c>
      <c r="B203" t="s">
        <v>288</v>
      </c>
      <c r="C203" t="s">
        <v>251</v>
      </c>
      <c r="D203" s="1">
        <v>18.3</v>
      </c>
      <c r="E203" s="2">
        <v>3.75</v>
      </c>
      <c r="F203" s="2">
        <v>68.62</v>
      </c>
      <c r="G203" t="s">
        <v>290</v>
      </c>
      <c r="H203" t="s">
        <v>14</v>
      </c>
      <c r="I203" t="s">
        <v>14</v>
      </c>
    </row>
    <row r="204" spans="1:9">
      <c r="A204" t="s">
        <v>313</v>
      </c>
      <c r="B204" t="s">
        <v>288</v>
      </c>
      <c r="C204" t="s">
        <v>309</v>
      </c>
      <c r="D204" s="1">
        <v>18.16</v>
      </c>
      <c r="E204" s="2">
        <v>4.05</v>
      </c>
      <c r="F204" s="2">
        <v>73.55</v>
      </c>
      <c r="G204" t="s">
        <v>290</v>
      </c>
      <c r="H204" t="s">
        <v>14</v>
      </c>
      <c r="I204" t="s">
        <v>14</v>
      </c>
    </row>
    <row r="205" spans="1:9">
      <c r="A205" t="s">
        <v>314</v>
      </c>
      <c r="B205" t="s">
        <v>288</v>
      </c>
      <c r="C205" t="s">
        <v>315</v>
      </c>
      <c r="D205" s="1">
        <v>18.11</v>
      </c>
      <c r="E205" s="2">
        <v>4.6</v>
      </c>
      <c r="F205" s="2">
        <v>83.31</v>
      </c>
      <c r="G205" t="s">
        <v>290</v>
      </c>
      <c r="H205" t="s">
        <v>14</v>
      </c>
      <c r="I205" t="s">
        <v>14</v>
      </c>
    </row>
    <row r="206" spans="1:9">
      <c r="A206" t="s">
        <v>316</v>
      </c>
      <c r="B206" t="s">
        <v>288</v>
      </c>
      <c r="C206" t="s">
        <v>253</v>
      </c>
      <c r="D206" s="1">
        <v>18.19</v>
      </c>
      <c r="E206" s="2">
        <v>4.05</v>
      </c>
      <c r="F206" s="2">
        <v>73.67</v>
      </c>
      <c r="G206" t="s">
        <v>290</v>
      </c>
      <c r="H206" t="s">
        <v>14</v>
      </c>
      <c r="I206" t="s">
        <v>14</v>
      </c>
    </row>
    <row r="207" spans="1:9">
      <c r="A207" t="s">
        <v>317</v>
      </c>
      <c r="B207" t="s">
        <v>288</v>
      </c>
      <c r="C207" t="s">
        <v>261</v>
      </c>
      <c r="D207" s="1">
        <v>18.2</v>
      </c>
      <c r="E207" s="2">
        <v>3</v>
      </c>
      <c r="F207" s="2">
        <v>54.6</v>
      </c>
      <c r="G207" t="s">
        <v>290</v>
      </c>
      <c r="H207" t="s">
        <v>14</v>
      </c>
      <c r="I207" t="s">
        <v>14</v>
      </c>
    </row>
    <row r="208" spans="1:9">
      <c r="A208" t="s">
        <v>318</v>
      </c>
      <c r="B208" t="s">
        <v>288</v>
      </c>
      <c r="C208" t="s">
        <v>311</v>
      </c>
      <c r="D208" s="1">
        <v>18.25</v>
      </c>
      <c r="E208" s="2">
        <v>4.05</v>
      </c>
      <c r="F208" s="2">
        <v>73.91</v>
      </c>
      <c r="G208" t="s">
        <v>290</v>
      </c>
      <c r="H208" t="s">
        <v>14</v>
      </c>
      <c r="I208" t="s">
        <v>14</v>
      </c>
    </row>
    <row r="209" spans="1:9">
      <c r="A209" t="s">
        <v>319</v>
      </c>
      <c r="B209" t="s">
        <v>288</v>
      </c>
      <c r="C209" t="s">
        <v>320</v>
      </c>
      <c r="D209" s="1">
        <v>18.25</v>
      </c>
      <c r="E209" s="2">
        <v>4.05</v>
      </c>
      <c r="F209" s="2">
        <v>73.91</v>
      </c>
      <c r="G209" t="s">
        <v>290</v>
      </c>
      <c r="H209" t="s">
        <v>14</v>
      </c>
      <c r="I209" t="s">
        <v>14</v>
      </c>
    </row>
    <row r="210" spans="1:9">
      <c r="A210" t="s">
        <v>321</v>
      </c>
      <c r="B210" t="s">
        <v>288</v>
      </c>
      <c r="C210" t="s">
        <v>293</v>
      </c>
      <c r="D210" s="1">
        <v>18.22</v>
      </c>
      <c r="E210" s="2">
        <v>3</v>
      </c>
      <c r="F210" s="2">
        <v>54.66</v>
      </c>
      <c r="G210" t="s">
        <v>290</v>
      </c>
      <c r="H210" t="s">
        <v>14</v>
      </c>
      <c r="I210" t="s">
        <v>14</v>
      </c>
    </row>
    <row r="211" spans="1:9">
      <c r="A211" t="s">
        <v>322</v>
      </c>
      <c r="B211" t="s">
        <v>288</v>
      </c>
      <c r="C211" t="s">
        <v>261</v>
      </c>
      <c r="D211" s="1">
        <v>18.23</v>
      </c>
      <c r="E211" s="2">
        <v>3</v>
      </c>
      <c r="F211" s="2">
        <v>54.69</v>
      </c>
      <c r="G211" t="s">
        <v>290</v>
      </c>
      <c r="H211" t="s">
        <v>14</v>
      </c>
      <c r="I211" t="s">
        <v>14</v>
      </c>
    </row>
    <row r="212" spans="1:9">
      <c r="A212" t="s">
        <v>323</v>
      </c>
      <c r="B212" t="s">
        <v>288</v>
      </c>
      <c r="C212" t="s">
        <v>324</v>
      </c>
      <c r="D212" s="1">
        <v>18.23</v>
      </c>
      <c r="E212" s="2">
        <v>3.35</v>
      </c>
      <c r="F212" s="2">
        <v>61.07</v>
      </c>
      <c r="G212" t="s">
        <v>290</v>
      </c>
      <c r="H212" t="s">
        <v>14</v>
      </c>
      <c r="I212" t="s">
        <v>14</v>
      </c>
    </row>
    <row r="213" spans="1:9">
      <c r="A213" t="s">
        <v>325</v>
      </c>
      <c r="B213" t="s">
        <v>288</v>
      </c>
      <c r="C213" t="s">
        <v>326</v>
      </c>
      <c r="D213" s="1">
        <v>18.24</v>
      </c>
      <c r="E213" s="2">
        <v>2.9</v>
      </c>
      <c r="F213" s="2">
        <v>52.9</v>
      </c>
      <c r="G213" t="s">
        <v>290</v>
      </c>
      <c r="H213" t="s">
        <v>14</v>
      </c>
      <c r="I213" t="s">
        <v>14</v>
      </c>
    </row>
    <row r="214" spans="1:9">
      <c r="A214" t="s">
        <v>327</v>
      </c>
      <c r="B214" t="s">
        <v>288</v>
      </c>
      <c r="C214" t="s">
        <v>253</v>
      </c>
      <c r="D214" s="1">
        <v>18.24</v>
      </c>
      <c r="E214" s="2">
        <v>4.05</v>
      </c>
      <c r="F214" s="2">
        <v>73.87</v>
      </c>
      <c r="G214" t="s">
        <v>290</v>
      </c>
      <c r="H214" t="s">
        <v>14</v>
      </c>
      <c r="I214" t="s">
        <v>14</v>
      </c>
    </row>
    <row r="215" spans="1:9">
      <c r="A215" t="s">
        <v>328</v>
      </c>
      <c r="B215" t="s">
        <v>329</v>
      </c>
      <c r="C215" t="s">
        <v>330</v>
      </c>
      <c r="D215" s="1">
        <v>18.72</v>
      </c>
      <c r="E215" s="2">
        <v>5.6</v>
      </c>
      <c r="F215" s="2">
        <v>104.83</v>
      </c>
      <c r="G215" t="s">
        <v>331</v>
      </c>
      <c r="H215" t="s">
        <v>14</v>
      </c>
      <c r="I215" t="s">
        <v>14</v>
      </c>
    </row>
    <row r="216" spans="1:9">
      <c r="A216" t="s">
        <v>332</v>
      </c>
      <c r="B216" t="s">
        <v>329</v>
      </c>
      <c r="C216" t="s">
        <v>40</v>
      </c>
      <c r="D216" s="1">
        <v>20.22</v>
      </c>
      <c r="E216" s="2">
        <v>5.35</v>
      </c>
      <c r="F216" s="2">
        <v>108.18</v>
      </c>
      <c r="G216" t="s">
        <v>331</v>
      </c>
      <c r="H216" t="s">
        <v>14</v>
      </c>
      <c r="I216" t="s">
        <v>14</v>
      </c>
    </row>
    <row r="217" spans="1:9">
      <c r="A217" t="s">
        <v>333</v>
      </c>
      <c r="B217" t="s">
        <v>329</v>
      </c>
      <c r="C217" t="s">
        <v>34</v>
      </c>
      <c r="D217" s="1">
        <v>20.22</v>
      </c>
      <c r="E217" s="2">
        <v>5.35</v>
      </c>
      <c r="F217" s="2">
        <v>108.18</v>
      </c>
      <c r="G217" t="s">
        <v>331</v>
      </c>
      <c r="H217" t="s">
        <v>14</v>
      </c>
      <c r="I217" t="s">
        <v>14</v>
      </c>
    </row>
    <row r="218" spans="1:9">
      <c r="A218" t="s">
        <v>334</v>
      </c>
      <c r="B218" t="s">
        <v>329</v>
      </c>
      <c r="C218" t="s">
        <v>330</v>
      </c>
      <c r="D218" s="1">
        <v>20.2</v>
      </c>
      <c r="E218" s="2">
        <v>5.6</v>
      </c>
      <c r="F218" s="2">
        <v>113.12</v>
      </c>
      <c r="G218" t="s">
        <v>331</v>
      </c>
      <c r="H218" t="s">
        <v>14</v>
      </c>
      <c r="I218" t="s">
        <v>14</v>
      </c>
    </row>
    <row r="219" spans="1:9">
      <c r="A219" t="s">
        <v>335</v>
      </c>
      <c r="B219" t="s">
        <v>336</v>
      </c>
      <c r="C219" t="s">
        <v>12</v>
      </c>
      <c r="D219" s="1">
        <v>19.67</v>
      </c>
      <c r="E219" s="2">
        <v>3.35</v>
      </c>
      <c r="F219" s="2">
        <v>65.89</v>
      </c>
      <c r="G219" t="s">
        <v>337</v>
      </c>
      <c r="H219" t="s">
        <v>14</v>
      </c>
      <c r="I219" t="s">
        <v>14</v>
      </c>
    </row>
    <row r="220" spans="1:9">
      <c r="A220" t="s">
        <v>338</v>
      </c>
      <c r="B220" t="s">
        <v>336</v>
      </c>
      <c r="C220" t="s">
        <v>339</v>
      </c>
      <c r="D220" s="1">
        <v>19.61</v>
      </c>
      <c r="E220" s="2">
        <v>3.35</v>
      </c>
      <c r="F220" s="2">
        <v>65.69</v>
      </c>
      <c r="G220" t="s">
        <v>337</v>
      </c>
      <c r="H220" t="s">
        <v>14</v>
      </c>
      <c r="I220" t="s">
        <v>14</v>
      </c>
    </row>
    <row r="221" spans="1:9">
      <c r="A221" t="s">
        <v>340</v>
      </c>
      <c r="B221" t="s">
        <v>336</v>
      </c>
      <c r="C221" t="s">
        <v>23</v>
      </c>
      <c r="D221" s="1">
        <v>19.64</v>
      </c>
      <c r="E221" s="2">
        <v>3.85</v>
      </c>
      <c r="F221" s="2">
        <v>75.61</v>
      </c>
      <c r="G221" t="s">
        <v>337</v>
      </c>
      <c r="H221" t="s">
        <v>14</v>
      </c>
      <c r="I221" t="s">
        <v>14</v>
      </c>
    </row>
    <row r="222" spans="1:9">
      <c r="A222" t="s">
        <v>341</v>
      </c>
      <c r="B222" t="s">
        <v>336</v>
      </c>
      <c r="C222" t="s">
        <v>23</v>
      </c>
      <c r="D222" s="1">
        <v>19.62</v>
      </c>
      <c r="E222" s="2">
        <v>3.85</v>
      </c>
      <c r="F222" s="2">
        <v>75.54</v>
      </c>
      <c r="G222" t="s">
        <v>337</v>
      </c>
      <c r="H222" t="s">
        <v>14</v>
      </c>
      <c r="I222" t="s">
        <v>14</v>
      </c>
    </row>
    <row r="223" spans="1:9">
      <c r="A223" t="s">
        <v>342</v>
      </c>
      <c r="B223" t="s">
        <v>336</v>
      </c>
      <c r="C223" t="s">
        <v>18</v>
      </c>
      <c r="D223" s="1">
        <v>19.63</v>
      </c>
      <c r="E223" s="2">
        <v>5.35</v>
      </c>
      <c r="F223" s="2">
        <v>105.02</v>
      </c>
      <c r="G223" t="s">
        <v>337</v>
      </c>
      <c r="H223" t="s">
        <v>14</v>
      </c>
      <c r="I223" t="s">
        <v>14</v>
      </c>
    </row>
    <row r="224" spans="1:9">
      <c r="A224" t="s">
        <v>343</v>
      </c>
      <c r="B224" t="s">
        <v>336</v>
      </c>
      <c r="C224" t="s">
        <v>27</v>
      </c>
      <c r="D224" s="1">
        <v>20.01</v>
      </c>
      <c r="E224" s="2">
        <v>3.35</v>
      </c>
      <c r="F224" s="2">
        <v>67.03</v>
      </c>
      <c r="G224" t="s">
        <v>337</v>
      </c>
      <c r="H224" t="s">
        <v>14</v>
      </c>
      <c r="I224" t="s">
        <v>14</v>
      </c>
    </row>
    <row r="225" spans="1:9">
      <c r="A225" t="s">
        <v>344</v>
      </c>
      <c r="B225" t="s">
        <v>336</v>
      </c>
      <c r="C225" t="s">
        <v>345</v>
      </c>
      <c r="D225" s="1">
        <v>19.95</v>
      </c>
      <c r="E225" s="2">
        <v>5.35</v>
      </c>
      <c r="F225" s="2">
        <v>106.73</v>
      </c>
      <c r="G225" t="s">
        <v>337</v>
      </c>
      <c r="H225" t="s">
        <v>14</v>
      </c>
      <c r="I225" t="s">
        <v>14</v>
      </c>
    </row>
    <row r="226" spans="1:9">
      <c r="A226" t="s">
        <v>346</v>
      </c>
      <c r="B226" t="s">
        <v>336</v>
      </c>
      <c r="C226" t="s">
        <v>330</v>
      </c>
      <c r="D226" s="1">
        <v>18.37</v>
      </c>
      <c r="E226" s="2">
        <v>5.6</v>
      </c>
      <c r="F226" s="2">
        <v>102.87</v>
      </c>
      <c r="G226" t="s">
        <v>337</v>
      </c>
      <c r="H226" t="s">
        <v>14</v>
      </c>
      <c r="I226" t="s">
        <v>14</v>
      </c>
    </row>
    <row r="227" spans="1:9">
      <c r="A227" t="s">
        <v>347</v>
      </c>
      <c r="B227" t="s">
        <v>336</v>
      </c>
      <c r="C227" t="s">
        <v>32</v>
      </c>
      <c r="D227" s="1">
        <v>19.06</v>
      </c>
      <c r="E227" s="2">
        <v>3.4</v>
      </c>
      <c r="F227" s="2">
        <v>64.8</v>
      </c>
      <c r="G227" t="s">
        <v>337</v>
      </c>
      <c r="H227" t="s">
        <v>14</v>
      </c>
      <c r="I227" t="s">
        <v>14</v>
      </c>
    </row>
    <row r="228" spans="1:9">
      <c r="A228" t="s">
        <v>348</v>
      </c>
      <c r="B228" t="s">
        <v>336</v>
      </c>
      <c r="C228" t="s">
        <v>330</v>
      </c>
      <c r="D228" s="1">
        <v>19.32</v>
      </c>
      <c r="E228" s="2">
        <v>5.6</v>
      </c>
      <c r="F228" s="2">
        <v>108.19</v>
      </c>
      <c r="G228" t="s">
        <v>337</v>
      </c>
      <c r="H228" t="s">
        <v>14</v>
      </c>
      <c r="I228" t="s">
        <v>14</v>
      </c>
    </row>
    <row r="229" spans="1:9">
      <c r="A229" t="s">
        <v>349</v>
      </c>
      <c r="B229" t="s">
        <v>336</v>
      </c>
      <c r="C229" t="s">
        <v>350</v>
      </c>
      <c r="D229" s="1">
        <v>19.12</v>
      </c>
      <c r="E229" s="2">
        <v>7.2</v>
      </c>
      <c r="F229" s="2">
        <v>137.66</v>
      </c>
      <c r="G229" t="s">
        <v>337</v>
      </c>
      <c r="H229" t="s">
        <v>14</v>
      </c>
      <c r="I229" t="s">
        <v>14</v>
      </c>
    </row>
    <row r="230" spans="1:9">
      <c r="A230" t="s">
        <v>351</v>
      </c>
      <c r="B230" t="s">
        <v>336</v>
      </c>
      <c r="C230" t="s">
        <v>34</v>
      </c>
      <c r="D230" s="1">
        <v>19.09</v>
      </c>
      <c r="E230" s="2">
        <v>5.35</v>
      </c>
      <c r="F230" s="2">
        <v>102.13</v>
      </c>
      <c r="G230" t="s">
        <v>337</v>
      </c>
      <c r="H230" t="s">
        <v>14</v>
      </c>
      <c r="I230" t="s">
        <v>14</v>
      </c>
    </row>
    <row r="231" spans="1:9">
      <c r="A231" t="s">
        <v>352</v>
      </c>
      <c r="B231" t="s">
        <v>336</v>
      </c>
      <c r="C231" t="s">
        <v>353</v>
      </c>
      <c r="D231" s="1">
        <v>19.25</v>
      </c>
      <c r="E231" s="2">
        <v>3.85</v>
      </c>
      <c r="F231" s="2">
        <v>74.11</v>
      </c>
      <c r="G231" t="s">
        <v>337</v>
      </c>
      <c r="H231" t="s">
        <v>14</v>
      </c>
      <c r="I231" t="s">
        <v>14</v>
      </c>
    </row>
    <row r="232" spans="1:9">
      <c r="A232" t="s">
        <v>354</v>
      </c>
      <c r="B232" t="s">
        <v>336</v>
      </c>
      <c r="C232" t="s">
        <v>350</v>
      </c>
      <c r="D232" s="1">
        <v>18.93</v>
      </c>
      <c r="E232" s="2">
        <v>7.2</v>
      </c>
      <c r="F232" s="2">
        <v>136.3</v>
      </c>
      <c r="G232" t="s">
        <v>337</v>
      </c>
      <c r="H232" t="s">
        <v>14</v>
      </c>
      <c r="I232" t="s">
        <v>14</v>
      </c>
    </row>
    <row r="233" spans="1:9">
      <c r="A233" t="s">
        <v>355</v>
      </c>
      <c r="B233" t="s">
        <v>336</v>
      </c>
      <c r="C233" t="s">
        <v>286</v>
      </c>
      <c r="D233" s="1">
        <v>20.6</v>
      </c>
      <c r="E233" s="2">
        <v>3.85</v>
      </c>
      <c r="F233" s="2">
        <v>79.31</v>
      </c>
      <c r="G233" t="s">
        <v>337</v>
      </c>
      <c r="H233" t="s">
        <v>14</v>
      </c>
      <c r="I233" t="s">
        <v>14</v>
      </c>
    </row>
    <row r="234" spans="1:9">
      <c r="A234" t="s">
        <v>356</v>
      </c>
      <c r="B234" t="s">
        <v>336</v>
      </c>
      <c r="C234" t="s">
        <v>357</v>
      </c>
      <c r="D234" s="1">
        <v>19.98</v>
      </c>
      <c r="E234" s="2">
        <v>3.85</v>
      </c>
      <c r="F234" s="2">
        <v>76.92</v>
      </c>
      <c r="G234" t="s">
        <v>337</v>
      </c>
      <c r="H234" t="s">
        <v>14</v>
      </c>
      <c r="I234" t="s">
        <v>14</v>
      </c>
    </row>
    <row r="235" spans="1:9">
      <c r="A235" t="s">
        <v>358</v>
      </c>
      <c r="B235" t="s">
        <v>336</v>
      </c>
      <c r="C235" t="s">
        <v>359</v>
      </c>
      <c r="D235" s="1">
        <v>20.05</v>
      </c>
      <c r="E235" s="2">
        <v>5.35</v>
      </c>
      <c r="F235" s="2">
        <v>107.27</v>
      </c>
      <c r="G235" t="s">
        <v>337</v>
      </c>
      <c r="H235" t="s">
        <v>14</v>
      </c>
      <c r="I235" t="s">
        <v>14</v>
      </c>
    </row>
    <row r="236" spans="1:9">
      <c r="A236" t="s">
        <v>360</v>
      </c>
      <c r="B236" t="s">
        <v>336</v>
      </c>
      <c r="C236" t="s">
        <v>361</v>
      </c>
      <c r="D236" s="1">
        <v>19.97</v>
      </c>
      <c r="E236" s="2">
        <v>6.05</v>
      </c>
      <c r="F236" s="2">
        <v>120.82</v>
      </c>
      <c r="G236" t="s">
        <v>337</v>
      </c>
      <c r="H236" t="s">
        <v>14</v>
      </c>
      <c r="I236" t="s">
        <v>14</v>
      </c>
    </row>
    <row r="237" spans="1:9">
      <c r="A237" t="s">
        <v>362</v>
      </c>
      <c r="B237" t="s">
        <v>336</v>
      </c>
      <c r="C237" t="s">
        <v>359</v>
      </c>
      <c r="D237" s="1">
        <v>20</v>
      </c>
      <c r="E237" s="2">
        <v>5.35</v>
      </c>
      <c r="F237" s="2">
        <v>107</v>
      </c>
      <c r="G237" t="s">
        <v>337</v>
      </c>
      <c r="H237" t="s">
        <v>14</v>
      </c>
      <c r="I237" t="s">
        <v>14</v>
      </c>
    </row>
    <row r="238" spans="1:9">
      <c r="A238" t="s">
        <v>363</v>
      </c>
      <c r="B238" t="s">
        <v>336</v>
      </c>
      <c r="C238" t="s">
        <v>364</v>
      </c>
      <c r="D238" s="1">
        <v>19.98</v>
      </c>
      <c r="E238" s="2">
        <v>5.85</v>
      </c>
      <c r="F238" s="2">
        <v>116.88</v>
      </c>
      <c r="G238" t="s">
        <v>337</v>
      </c>
      <c r="H238" t="s">
        <v>14</v>
      </c>
      <c r="I238" t="s">
        <v>14</v>
      </c>
    </row>
    <row r="239" spans="1:9">
      <c r="A239" t="s">
        <v>365</v>
      </c>
      <c r="B239" t="s">
        <v>336</v>
      </c>
      <c r="C239" t="s">
        <v>359</v>
      </c>
      <c r="D239" s="1">
        <v>20.05</v>
      </c>
      <c r="E239" s="2">
        <v>5.35</v>
      </c>
      <c r="F239" s="2">
        <v>107.27</v>
      </c>
      <c r="G239" t="s">
        <v>337</v>
      </c>
      <c r="H239" t="s">
        <v>14</v>
      </c>
      <c r="I239" t="s">
        <v>14</v>
      </c>
    </row>
    <row r="240" spans="1:9">
      <c r="A240" t="s">
        <v>366</v>
      </c>
      <c r="B240" t="s">
        <v>336</v>
      </c>
      <c r="C240" t="s">
        <v>367</v>
      </c>
      <c r="D240" s="1">
        <v>20.03</v>
      </c>
      <c r="E240" s="2">
        <v>3.85</v>
      </c>
      <c r="F240" s="2">
        <v>77.12</v>
      </c>
      <c r="G240" t="s">
        <v>337</v>
      </c>
      <c r="H240" t="s">
        <v>14</v>
      </c>
      <c r="I240" t="s">
        <v>14</v>
      </c>
    </row>
    <row r="241" spans="1:9">
      <c r="A241" t="s">
        <v>368</v>
      </c>
      <c r="B241" t="s">
        <v>336</v>
      </c>
      <c r="C241" t="s">
        <v>359</v>
      </c>
      <c r="D241" s="1">
        <v>20.01</v>
      </c>
      <c r="E241" s="2">
        <v>5.35</v>
      </c>
      <c r="F241" s="2">
        <v>107.05</v>
      </c>
      <c r="G241" t="s">
        <v>337</v>
      </c>
      <c r="H241" t="s">
        <v>14</v>
      </c>
      <c r="I241" t="s">
        <v>14</v>
      </c>
    </row>
    <row r="242" spans="1:9">
      <c r="A242" t="s">
        <v>369</v>
      </c>
      <c r="B242" t="s">
        <v>336</v>
      </c>
      <c r="C242" t="s">
        <v>370</v>
      </c>
      <c r="D242" s="1">
        <v>19.89</v>
      </c>
      <c r="E242" s="2">
        <v>7.2</v>
      </c>
      <c r="F242" s="2">
        <v>143.21</v>
      </c>
      <c r="G242" t="s">
        <v>337</v>
      </c>
      <c r="H242" t="s">
        <v>14</v>
      </c>
      <c r="I242" t="s">
        <v>14</v>
      </c>
    </row>
    <row r="243" spans="1:9">
      <c r="A243" t="s">
        <v>371</v>
      </c>
      <c r="B243" t="s">
        <v>372</v>
      </c>
      <c r="C243" t="s">
        <v>18</v>
      </c>
      <c r="D243" s="1">
        <v>20.14</v>
      </c>
      <c r="E243" s="2">
        <v>5.35</v>
      </c>
      <c r="F243" s="2">
        <v>107.75</v>
      </c>
      <c r="G243" t="s">
        <v>373</v>
      </c>
      <c r="H243" t="s">
        <v>14</v>
      </c>
      <c r="I243" t="s">
        <v>14</v>
      </c>
    </row>
    <row r="244" spans="1:9">
      <c r="A244" t="s">
        <v>374</v>
      </c>
      <c r="B244" t="s">
        <v>372</v>
      </c>
      <c r="C244" t="s">
        <v>375</v>
      </c>
      <c r="D244" s="1">
        <v>20</v>
      </c>
      <c r="E244" s="2">
        <v>7.2</v>
      </c>
      <c r="F244" s="2">
        <v>144</v>
      </c>
      <c r="G244" t="s">
        <v>373</v>
      </c>
      <c r="H244" t="s">
        <v>14</v>
      </c>
      <c r="I244" t="s">
        <v>14</v>
      </c>
    </row>
    <row r="245" spans="1:9">
      <c r="A245" t="s">
        <v>376</v>
      </c>
      <c r="B245" t="s">
        <v>372</v>
      </c>
      <c r="C245" t="s">
        <v>330</v>
      </c>
      <c r="D245" s="1">
        <v>20.17</v>
      </c>
      <c r="E245" s="2">
        <v>5.6</v>
      </c>
      <c r="F245" s="2">
        <v>112.95</v>
      </c>
      <c r="G245" t="s">
        <v>373</v>
      </c>
      <c r="H245" t="s">
        <v>14</v>
      </c>
      <c r="I245" t="s">
        <v>14</v>
      </c>
    </row>
    <row r="246" spans="1:9">
      <c r="A246" t="s">
        <v>377</v>
      </c>
      <c r="B246" t="s">
        <v>372</v>
      </c>
      <c r="C246" t="s">
        <v>378</v>
      </c>
      <c r="D246" s="1">
        <v>1</v>
      </c>
      <c r="E246" s="2">
        <v>100</v>
      </c>
      <c r="F246" s="2">
        <v>100</v>
      </c>
      <c r="G246" t="s">
        <v>373</v>
      </c>
      <c r="H246" t="s">
        <v>14</v>
      </c>
      <c r="I246" t="s">
        <v>14</v>
      </c>
    </row>
    <row r="247" spans="1:9">
      <c r="A247" t="s">
        <v>379</v>
      </c>
      <c r="B247" t="s">
        <v>372</v>
      </c>
      <c r="C247" t="s">
        <v>330</v>
      </c>
      <c r="D247" s="1">
        <v>20.13</v>
      </c>
      <c r="E247" s="2">
        <v>5.6</v>
      </c>
      <c r="F247" s="2">
        <v>112.73</v>
      </c>
      <c r="G247" t="s">
        <v>373</v>
      </c>
      <c r="H247" t="s">
        <v>14</v>
      </c>
      <c r="I247" t="s">
        <v>14</v>
      </c>
    </row>
    <row r="248" spans="1:9">
      <c r="A248" t="s">
        <v>380</v>
      </c>
      <c r="B248" t="s">
        <v>372</v>
      </c>
      <c r="C248" t="s">
        <v>330</v>
      </c>
      <c r="D248" s="1">
        <v>20.23</v>
      </c>
      <c r="E248" s="2">
        <v>5.6</v>
      </c>
      <c r="F248" s="2">
        <v>113.29</v>
      </c>
      <c r="G248" t="s">
        <v>373</v>
      </c>
      <c r="H248" t="s">
        <v>14</v>
      </c>
      <c r="I248" t="s">
        <v>14</v>
      </c>
    </row>
    <row r="249" spans="1:9">
      <c r="A249" t="s">
        <v>381</v>
      </c>
      <c r="B249" t="s">
        <v>372</v>
      </c>
      <c r="C249" t="s">
        <v>330</v>
      </c>
      <c r="D249" s="1">
        <v>20.21</v>
      </c>
      <c r="E249" s="2">
        <v>5.6</v>
      </c>
      <c r="F249" s="2">
        <v>113.18</v>
      </c>
      <c r="G249" t="s">
        <v>373</v>
      </c>
      <c r="H249" t="s">
        <v>14</v>
      </c>
      <c r="I249" t="s">
        <v>14</v>
      </c>
    </row>
    <row r="250" spans="1:9">
      <c r="A250" t="s">
        <v>382</v>
      </c>
      <c r="B250" t="s">
        <v>372</v>
      </c>
      <c r="C250" t="s">
        <v>383</v>
      </c>
      <c r="D250" s="1">
        <v>20.06</v>
      </c>
      <c r="E250" s="2">
        <v>6.75</v>
      </c>
      <c r="F250" s="2">
        <v>135.4</v>
      </c>
      <c r="G250" t="s">
        <v>373</v>
      </c>
      <c r="H250" t="s">
        <v>14</v>
      </c>
      <c r="I250" t="s">
        <v>14</v>
      </c>
    </row>
    <row r="251" spans="1:9">
      <c r="A251" t="s">
        <v>384</v>
      </c>
      <c r="B251" t="s">
        <v>372</v>
      </c>
      <c r="C251" t="s">
        <v>385</v>
      </c>
      <c r="D251" s="1">
        <v>20.1</v>
      </c>
      <c r="E251" s="2">
        <v>3.85</v>
      </c>
      <c r="F251" s="2">
        <v>77.39</v>
      </c>
      <c r="G251" t="s">
        <v>373</v>
      </c>
      <c r="H251" t="s">
        <v>14</v>
      </c>
      <c r="I251" t="s">
        <v>14</v>
      </c>
    </row>
    <row r="252" spans="1:9">
      <c r="A252" t="s">
        <v>386</v>
      </c>
      <c r="B252" t="s">
        <v>372</v>
      </c>
      <c r="C252" t="s">
        <v>383</v>
      </c>
      <c r="D252" s="1">
        <v>20.09</v>
      </c>
      <c r="E252" s="2">
        <v>6.75</v>
      </c>
      <c r="F252" s="2">
        <v>135.61</v>
      </c>
      <c r="G252" t="s">
        <v>373</v>
      </c>
      <c r="H252" t="s">
        <v>14</v>
      </c>
      <c r="I252" t="s">
        <v>14</v>
      </c>
    </row>
    <row r="253" spans="1:9">
      <c r="A253" t="s">
        <v>387</v>
      </c>
      <c r="B253" t="s">
        <v>372</v>
      </c>
      <c r="C253" t="s">
        <v>40</v>
      </c>
      <c r="D253" s="1">
        <v>19.98</v>
      </c>
      <c r="E253" s="2">
        <v>5.35</v>
      </c>
      <c r="F253" s="2">
        <v>106.89</v>
      </c>
      <c r="G253" t="s">
        <v>373</v>
      </c>
      <c r="H253" t="s">
        <v>14</v>
      </c>
      <c r="I253" t="s">
        <v>14</v>
      </c>
    </row>
    <row r="254" spans="1:9">
      <c r="A254" t="s">
        <v>388</v>
      </c>
      <c r="B254" t="s">
        <v>372</v>
      </c>
      <c r="C254" t="s">
        <v>330</v>
      </c>
      <c r="D254" s="1">
        <v>20.13</v>
      </c>
      <c r="E254" s="2">
        <v>5.6</v>
      </c>
      <c r="F254" s="2">
        <v>112.73</v>
      </c>
      <c r="G254" t="s">
        <v>373</v>
      </c>
      <c r="H254" t="s">
        <v>14</v>
      </c>
      <c r="I254" t="s">
        <v>14</v>
      </c>
    </row>
    <row r="255" spans="1:9">
      <c r="A255" t="s">
        <v>389</v>
      </c>
      <c r="B255" t="s">
        <v>372</v>
      </c>
      <c r="C255" t="s">
        <v>390</v>
      </c>
      <c r="D255" s="1">
        <v>20.26</v>
      </c>
      <c r="E255" s="2">
        <v>4.8</v>
      </c>
      <c r="F255" s="2">
        <v>97.25</v>
      </c>
      <c r="G255" t="s">
        <v>373</v>
      </c>
      <c r="H255" t="s">
        <v>14</v>
      </c>
      <c r="I255" t="s">
        <v>14</v>
      </c>
    </row>
    <row r="256" spans="1:9">
      <c r="A256" t="s">
        <v>391</v>
      </c>
      <c r="B256" t="s">
        <v>372</v>
      </c>
      <c r="C256" t="s">
        <v>280</v>
      </c>
      <c r="D256" s="1">
        <v>20.3</v>
      </c>
      <c r="E256" s="2">
        <v>5.6</v>
      </c>
      <c r="F256" s="2">
        <v>113.68</v>
      </c>
      <c r="G256" t="s">
        <v>373</v>
      </c>
      <c r="H256" t="s">
        <v>14</v>
      </c>
      <c r="I256" t="s">
        <v>14</v>
      </c>
    </row>
    <row r="257" spans="1:9">
      <c r="A257" t="s">
        <v>392</v>
      </c>
      <c r="B257" t="s">
        <v>372</v>
      </c>
      <c r="C257" t="s">
        <v>280</v>
      </c>
      <c r="D257" s="1">
        <v>20.24</v>
      </c>
      <c r="E257" s="2">
        <v>5.6</v>
      </c>
      <c r="F257" s="2">
        <v>113.34</v>
      </c>
      <c r="G257" t="s">
        <v>373</v>
      </c>
      <c r="H257" t="s">
        <v>14</v>
      </c>
      <c r="I257" t="s">
        <v>14</v>
      </c>
    </row>
    <row r="258" spans="1:9">
      <c r="A258" t="s">
        <v>393</v>
      </c>
      <c r="B258" t="s">
        <v>372</v>
      </c>
      <c r="C258" t="s">
        <v>394</v>
      </c>
      <c r="D258" s="1">
        <v>20.26</v>
      </c>
      <c r="E258" s="2">
        <v>4.8</v>
      </c>
      <c r="F258" s="2">
        <v>97.25</v>
      </c>
      <c r="G258" t="s">
        <v>373</v>
      </c>
      <c r="H258" t="s">
        <v>14</v>
      </c>
      <c r="I258" t="s">
        <v>14</v>
      </c>
    </row>
    <row r="259" spans="1:9">
      <c r="A259" t="s">
        <v>395</v>
      </c>
      <c r="B259" t="s">
        <v>372</v>
      </c>
      <c r="C259" t="s">
        <v>396</v>
      </c>
      <c r="D259" s="1">
        <v>20.29</v>
      </c>
      <c r="E259" s="2">
        <v>3.35</v>
      </c>
      <c r="F259" s="2">
        <v>67.97</v>
      </c>
      <c r="G259" t="s">
        <v>373</v>
      </c>
      <c r="H259" t="s">
        <v>14</v>
      </c>
      <c r="I259" t="s">
        <v>14</v>
      </c>
    </row>
    <row r="260" spans="1:9">
      <c r="A260" t="s">
        <v>397</v>
      </c>
      <c r="B260" t="s">
        <v>372</v>
      </c>
      <c r="C260" t="s">
        <v>398</v>
      </c>
      <c r="D260" s="1">
        <v>20.3</v>
      </c>
      <c r="E260" s="2">
        <v>5.65</v>
      </c>
      <c r="F260" s="2">
        <v>114.7</v>
      </c>
      <c r="G260" t="s">
        <v>373</v>
      </c>
      <c r="H260" t="s">
        <v>14</v>
      </c>
      <c r="I260" t="s">
        <v>14</v>
      </c>
    </row>
    <row r="261" spans="1:9">
      <c r="A261" t="s">
        <v>399</v>
      </c>
      <c r="B261" t="s">
        <v>372</v>
      </c>
      <c r="C261" t="s">
        <v>398</v>
      </c>
      <c r="D261" s="1">
        <v>12.11</v>
      </c>
      <c r="E261" s="2">
        <v>5.65</v>
      </c>
      <c r="F261" s="2">
        <v>68.42</v>
      </c>
      <c r="G261" t="s">
        <v>373</v>
      </c>
      <c r="H261" t="s">
        <v>14</v>
      </c>
      <c r="I261" t="s">
        <v>14</v>
      </c>
    </row>
    <row r="262" spans="1:9">
      <c r="A262" t="s">
        <v>400</v>
      </c>
      <c r="B262" t="s">
        <v>372</v>
      </c>
      <c r="C262" t="s">
        <v>280</v>
      </c>
      <c r="D262" s="1">
        <v>17.06</v>
      </c>
      <c r="E262" s="2">
        <v>5.6</v>
      </c>
      <c r="F262" s="2">
        <v>95.54</v>
      </c>
      <c r="G262" t="s">
        <v>373</v>
      </c>
      <c r="H262" t="s">
        <v>14</v>
      </c>
      <c r="I262" t="s">
        <v>14</v>
      </c>
    </row>
    <row r="263" spans="1:9">
      <c r="A263" t="s">
        <v>401</v>
      </c>
      <c r="B263" t="s">
        <v>372</v>
      </c>
      <c r="C263" t="s">
        <v>402</v>
      </c>
      <c r="D263" s="1">
        <v>17.04</v>
      </c>
      <c r="E263" s="2">
        <v>5.1</v>
      </c>
      <c r="F263" s="2">
        <v>86.9</v>
      </c>
      <c r="G263" t="s">
        <v>373</v>
      </c>
      <c r="H263" t="s">
        <v>14</v>
      </c>
      <c r="I263" t="s">
        <v>14</v>
      </c>
    </row>
    <row r="264" spans="1:9">
      <c r="A264" t="s">
        <v>403</v>
      </c>
      <c r="B264" t="s">
        <v>372</v>
      </c>
      <c r="C264" t="s">
        <v>284</v>
      </c>
      <c r="D264" s="1">
        <v>17.73</v>
      </c>
      <c r="E264" s="2">
        <v>4.6</v>
      </c>
      <c r="F264" s="2">
        <v>81.56</v>
      </c>
      <c r="G264" t="s">
        <v>373</v>
      </c>
      <c r="H264" t="s">
        <v>14</v>
      </c>
      <c r="I264" t="s">
        <v>14</v>
      </c>
    </row>
    <row r="265" spans="1:9">
      <c r="A265" t="s">
        <v>404</v>
      </c>
      <c r="B265" t="s">
        <v>372</v>
      </c>
      <c r="C265" t="s">
        <v>405</v>
      </c>
      <c r="D265" s="1">
        <v>20.31</v>
      </c>
      <c r="E265" s="2">
        <v>5.95</v>
      </c>
      <c r="F265" s="2">
        <v>120.84</v>
      </c>
      <c r="G265" t="s">
        <v>373</v>
      </c>
      <c r="H265" t="s">
        <v>14</v>
      </c>
      <c r="I265" t="s">
        <v>14</v>
      </c>
    </row>
    <row r="266" spans="1:9">
      <c r="A266" t="s">
        <v>406</v>
      </c>
      <c r="B266" t="s">
        <v>407</v>
      </c>
      <c r="C266" t="s">
        <v>295</v>
      </c>
      <c r="D266" s="1">
        <v>16.33</v>
      </c>
      <c r="E266" s="2">
        <v>4.05</v>
      </c>
      <c r="F266" s="2">
        <v>66.14</v>
      </c>
      <c r="G266" t="s">
        <v>408</v>
      </c>
      <c r="H266" t="s">
        <v>14</v>
      </c>
      <c r="I266" t="s">
        <v>14</v>
      </c>
    </row>
    <row r="267" spans="1:9">
      <c r="A267" t="s">
        <v>409</v>
      </c>
      <c r="B267" t="s">
        <v>407</v>
      </c>
      <c r="C267" t="s">
        <v>251</v>
      </c>
      <c r="D267" s="1">
        <v>16.38</v>
      </c>
      <c r="E267" s="2">
        <v>3.75</v>
      </c>
      <c r="F267" s="2">
        <v>61.42</v>
      </c>
      <c r="G267" t="s">
        <v>408</v>
      </c>
      <c r="H267" t="s">
        <v>14</v>
      </c>
      <c r="I267" t="s">
        <v>14</v>
      </c>
    </row>
    <row r="268" spans="1:9">
      <c r="A268" t="s">
        <v>410</v>
      </c>
      <c r="B268" t="s">
        <v>407</v>
      </c>
      <c r="C268" t="s">
        <v>249</v>
      </c>
      <c r="D268" s="1">
        <v>16.39</v>
      </c>
      <c r="E268" s="2">
        <v>4.2</v>
      </c>
      <c r="F268" s="2">
        <v>68.84</v>
      </c>
      <c r="G268" t="s">
        <v>408</v>
      </c>
      <c r="H268" t="s">
        <v>14</v>
      </c>
      <c r="I268" t="s">
        <v>14</v>
      </c>
    </row>
    <row r="269" spans="1:9">
      <c r="A269" t="s">
        <v>411</v>
      </c>
      <c r="B269" t="s">
        <v>407</v>
      </c>
      <c r="C269" t="s">
        <v>293</v>
      </c>
      <c r="D269" s="1">
        <v>16.37</v>
      </c>
      <c r="E269" s="2">
        <v>3</v>
      </c>
      <c r="F269" s="2">
        <v>49.11</v>
      </c>
      <c r="G269" t="s">
        <v>408</v>
      </c>
      <c r="H269" t="s">
        <v>14</v>
      </c>
      <c r="I269" t="s">
        <v>14</v>
      </c>
    </row>
    <row r="270" spans="1:9">
      <c r="A270" t="s">
        <v>412</v>
      </c>
      <c r="B270" t="s">
        <v>407</v>
      </c>
      <c r="C270" t="s">
        <v>259</v>
      </c>
      <c r="D270" s="1">
        <v>16.35</v>
      </c>
      <c r="E270" s="2">
        <v>4.05</v>
      </c>
      <c r="F270" s="2">
        <v>66.22</v>
      </c>
      <c r="G270" t="s">
        <v>408</v>
      </c>
      <c r="H270" t="s">
        <v>14</v>
      </c>
      <c r="I270" t="s">
        <v>14</v>
      </c>
    </row>
    <row r="271" spans="1:9">
      <c r="A271" t="s">
        <v>413</v>
      </c>
      <c r="B271" t="s">
        <v>407</v>
      </c>
      <c r="C271" t="s">
        <v>249</v>
      </c>
      <c r="D271" s="1">
        <v>16.38</v>
      </c>
      <c r="E271" s="2">
        <v>4.2</v>
      </c>
      <c r="F271" s="2">
        <v>68.8</v>
      </c>
      <c r="G271" t="s">
        <v>408</v>
      </c>
      <c r="H271" t="s">
        <v>14</v>
      </c>
      <c r="I271" t="s">
        <v>14</v>
      </c>
    </row>
    <row r="272" spans="1:9">
      <c r="A272" t="s">
        <v>414</v>
      </c>
      <c r="B272" t="s">
        <v>407</v>
      </c>
      <c r="C272" t="s">
        <v>259</v>
      </c>
      <c r="D272" s="1">
        <v>16.4</v>
      </c>
      <c r="E272" s="2">
        <v>4.05</v>
      </c>
      <c r="F272" s="2">
        <v>66.42</v>
      </c>
      <c r="G272" t="s">
        <v>408</v>
      </c>
      <c r="H272" t="s">
        <v>14</v>
      </c>
      <c r="I272" t="s">
        <v>14</v>
      </c>
    </row>
    <row r="273" spans="1:9">
      <c r="A273" t="s">
        <v>415</v>
      </c>
      <c r="B273" t="s">
        <v>407</v>
      </c>
      <c r="C273" t="s">
        <v>251</v>
      </c>
      <c r="D273" s="1">
        <v>16.36</v>
      </c>
      <c r="E273" s="2">
        <v>3.75</v>
      </c>
      <c r="F273" s="2">
        <v>61.35</v>
      </c>
      <c r="G273" t="s">
        <v>408</v>
      </c>
      <c r="H273" t="s">
        <v>14</v>
      </c>
      <c r="I273" t="s">
        <v>14</v>
      </c>
    </row>
    <row r="274" spans="1:9">
      <c r="A274" t="s">
        <v>416</v>
      </c>
      <c r="B274" t="s">
        <v>407</v>
      </c>
      <c r="C274" t="s">
        <v>251</v>
      </c>
      <c r="D274" s="1">
        <v>16.36</v>
      </c>
      <c r="E274" s="2">
        <v>3.75</v>
      </c>
      <c r="F274" s="2">
        <v>61.35</v>
      </c>
      <c r="G274" t="s">
        <v>408</v>
      </c>
      <c r="H274" t="s">
        <v>14</v>
      </c>
      <c r="I274" t="s">
        <v>14</v>
      </c>
    </row>
    <row r="275" spans="1:9">
      <c r="A275" t="s">
        <v>417</v>
      </c>
      <c r="B275" t="s">
        <v>407</v>
      </c>
      <c r="C275" t="s">
        <v>418</v>
      </c>
      <c r="D275" s="1">
        <v>16.38</v>
      </c>
      <c r="E275" s="2">
        <v>4.8</v>
      </c>
      <c r="F275" s="2">
        <v>78.62</v>
      </c>
      <c r="G275" t="s">
        <v>408</v>
      </c>
      <c r="H275" t="s">
        <v>14</v>
      </c>
      <c r="I275" t="s">
        <v>14</v>
      </c>
    </row>
    <row r="276" spans="1:9">
      <c r="A276" t="s">
        <v>419</v>
      </c>
      <c r="B276" t="s">
        <v>407</v>
      </c>
      <c r="C276" t="s">
        <v>311</v>
      </c>
      <c r="D276" s="1">
        <v>16.4</v>
      </c>
      <c r="E276" s="2">
        <v>4.05</v>
      </c>
      <c r="F276" s="2">
        <v>66.42</v>
      </c>
      <c r="G276" t="s">
        <v>408</v>
      </c>
      <c r="H276" t="s">
        <v>14</v>
      </c>
      <c r="I276" t="s">
        <v>14</v>
      </c>
    </row>
    <row r="277" spans="1:9">
      <c r="A277" t="s">
        <v>420</v>
      </c>
      <c r="B277" t="s">
        <v>407</v>
      </c>
      <c r="C277" t="s">
        <v>253</v>
      </c>
      <c r="D277" s="1">
        <v>16.27</v>
      </c>
      <c r="E277" s="2">
        <v>4.05</v>
      </c>
      <c r="F277" s="2">
        <v>65.89</v>
      </c>
      <c r="G277" t="s">
        <v>408</v>
      </c>
      <c r="H277" t="s">
        <v>14</v>
      </c>
      <c r="I277" t="s">
        <v>14</v>
      </c>
    </row>
    <row r="278" spans="1:9">
      <c r="A278" t="s">
        <v>421</v>
      </c>
      <c r="B278" t="s">
        <v>407</v>
      </c>
      <c r="C278" t="s">
        <v>309</v>
      </c>
      <c r="D278" s="1">
        <v>16.4</v>
      </c>
      <c r="E278" s="2">
        <v>4.05</v>
      </c>
      <c r="F278" s="2">
        <v>66.42</v>
      </c>
      <c r="G278" t="s">
        <v>408</v>
      </c>
      <c r="H278" t="s">
        <v>14</v>
      </c>
      <c r="I278" t="s">
        <v>14</v>
      </c>
    </row>
    <row r="279" spans="1:9">
      <c r="A279" t="s">
        <v>422</v>
      </c>
      <c r="B279" t="s">
        <v>407</v>
      </c>
      <c r="C279" t="s">
        <v>261</v>
      </c>
      <c r="D279" s="1">
        <v>16.48</v>
      </c>
      <c r="E279" s="2">
        <v>3</v>
      </c>
      <c r="F279" s="2">
        <v>49.44</v>
      </c>
      <c r="G279" t="s">
        <v>408</v>
      </c>
      <c r="H279" t="s">
        <v>14</v>
      </c>
      <c r="I279" t="s">
        <v>14</v>
      </c>
    </row>
    <row r="280" spans="1:9">
      <c r="A280" t="s">
        <v>423</v>
      </c>
      <c r="B280" t="s">
        <v>407</v>
      </c>
      <c r="C280" t="s">
        <v>249</v>
      </c>
      <c r="D280" s="1">
        <v>16.44</v>
      </c>
      <c r="E280" s="2">
        <v>4.2</v>
      </c>
      <c r="F280" s="2">
        <v>69.05</v>
      </c>
      <c r="G280" t="s">
        <v>408</v>
      </c>
      <c r="H280" t="s">
        <v>14</v>
      </c>
      <c r="I280" t="s">
        <v>14</v>
      </c>
    </row>
    <row r="281" spans="1:9">
      <c r="A281" t="s">
        <v>424</v>
      </c>
      <c r="B281" t="s">
        <v>407</v>
      </c>
      <c r="C281" t="s">
        <v>311</v>
      </c>
      <c r="D281" s="1">
        <v>16.42</v>
      </c>
      <c r="E281" s="2">
        <v>4.05</v>
      </c>
      <c r="F281" s="2">
        <v>66.5</v>
      </c>
      <c r="G281" t="s">
        <v>408</v>
      </c>
      <c r="H281" t="s">
        <v>14</v>
      </c>
      <c r="I281" t="s">
        <v>14</v>
      </c>
    </row>
    <row r="282" spans="1:9">
      <c r="A282" t="s">
        <v>425</v>
      </c>
      <c r="B282" t="s">
        <v>407</v>
      </c>
      <c r="C282" t="s">
        <v>253</v>
      </c>
      <c r="D282" s="1">
        <v>16.31</v>
      </c>
      <c r="E282" s="2">
        <v>4.05</v>
      </c>
      <c r="F282" s="2">
        <v>66.06</v>
      </c>
      <c r="G282" t="s">
        <v>408</v>
      </c>
      <c r="H282" t="s">
        <v>14</v>
      </c>
      <c r="I282" t="s">
        <v>14</v>
      </c>
    </row>
    <row r="283" spans="1:9">
      <c r="A283" t="s">
        <v>426</v>
      </c>
      <c r="B283" t="s">
        <v>407</v>
      </c>
      <c r="C283" t="s">
        <v>311</v>
      </c>
      <c r="D283" s="1">
        <v>16.5</v>
      </c>
      <c r="E283" s="2">
        <v>4.05</v>
      </c>
      <c r="F283" s="2">
        <v>66.82</v>
      </c>
      <c r="G283" t="s">
        <v>408</v>
      </c>
      <c r="H283" t="s">
        <v>14</v>
      </c>
      <c r="I283" t="s">
        <v>14</v>
      </c>
    </row>
    <row r="284" spans="1:9">
      <c r="A284" t="s">
        <v>427</v>
      </c>
      <c r="B284" t="s">
        <v>407</v>
      </c>
      <c r="C284" t="s">
        <v>311</v>
      </c>
      <c r="D284" s="1">
        <v>16.38</v>
      </c>
      <c r="E284" s="2">
        <v>4.05</v>
      </c>
      <c r="F284" s="2">
        <v>66.34</v>
      </c>
      <c r="G284" t="s">
        <v>408</v>
      </c>
      <c r="H284" t="s">
        <v>14</v>
      </c>
      <c r="I284" t="s">
        <v>14</v>
      </c>
    </row>
    <row r="285" spans="1:9">
      <c r="A285" t="s">
        <v>428</v>
      </c>
      <c r="B285" t="s">
        <v>407</v>
      </c>
      <c r="C285" t="s">
        <v>251</v>
      </c>
      <c r="D285" s="1">
        <v>16.5</v>
      </c>
      <c r="E285" s="2">
        <v>3.75</v>
      </c>
      <c r="F285" s="2">
        <v>61.88</v>
      </c>
      <c r="G285" t="s">
        <v>408</v>
      </c>
      <c r="H285" t="s">
        <v>14</v>
      </c>
      <c r="I285" t="s">
        <v>14</v>
      </c>
    </row>
    <row r="286" spans="1:9">
      <c r="A286" t="s">
        <v>429</v>
      </c>
      <c r="B286" t="s">
        <v>407</v>
      </c>
      <c r="C286" t="s">
        <v>261</v>
      </c>
      <c r="D286" s="1">
        <v>16.44</v>
      </c>
      <c r="E286" s="2">
        <v>3</v>
      </c>
      <c r="F286" s="2">
        <v>49.32</v>
      </c>
      <c r="G286" t="s">
        <v>408</v>
      </c>
      <c r="H286" t="s">
        <v>14</v>
      </c>
      <c r="I286" t="s">
        <v>14</v>
      </c>
    </row>
    <row r="287" spans="1:9">
      <c r="A287" t="s">
        <v>430</v>
      </c>
      <c r="B287" t="s">
        <v>407</v>
      </c>
      <c r="C287" t="s">
        <v>326</v>
      </c>
      <c r="D287" s="1">
        <v>16.37</v>
      </c>
      <c r="E287" s="2">
        <v>2.9</v>
      </c>
      <c r="F287" s="2">
        <v>47.47</v>
      </c>
      <c r="G287" t="s">
        <v>408</v>
      </c>
      <c r="H287" t="s">
        <v>14</v>
      </c>
      <c r="I287" t="s">
        <v>14</v>
      </c>
    </row>
    <row r="288" spans="1:9">
      <c r="A288" t="s">
        <v>431</v>
      </c>
      <c r="B288" t="s">
        <v>407</v>
      </c>
      <c r="C288" t="s">
        <v>432</v>
      </c>
      <c r="D288" s="1">
        <v>16.44</v>
      </c>
      <c r="E288" s="2">
        <v>4.05</v>
      </c>
      <c r="F288" s="2">
        <v>66.58</v>
      </c>
      <c r="G288" t="s">
        <v>408</v>
      </c>
      <c r="H288" t="s">
        <v>14</v>
      </c>
      <c r="I288" t="s">
        <v>14</v>
      </c>
    </row>
    <row r="289" spans="1:9">
      <c r="A289" t="s">
        <v>433</v>
      </c>
      <c r="B289" t="s">
        <v>407</v>
      </c>
      <c r="C289" t="s">
        <v>261</v>
      </c>
      <c r="D289" s="1">
        <v>16.44</v>
      </c>
      <c r="E289" s="2">
        <v>3</v>
      </c>
      <c r="F289" s="2">
        <v>49.32</v>
      </c>
      <c r="G289" t="s">
        <v>408</v>
      </c>
      <c r="H289" t="s">
        <v>14</v>
      </c>
      <c r="I289" t="s">
        <v>14</v>
      </c>
    </row>
    <row r="290" spans="1:9">
      <c r="A290" t="s">
        <v>434</v>
      </c>
      <c r="B290" t="s">
        <v>407</v>
      </c>
      <c r="C290" t="s">
        <v>259</v>
      </c>
      <c r="D290" s="1">
        <v>16.38</v>
      </c>
      <c r="E290" s="2">
        <v>4.05</v>
      </c>
      <c r="F290" s="2">
        <v>66.34</v>
      </c>
      <c r="G290" t="s">
        <v>408</v>
      </c>
      <c r="H290" t="s">
        <v>14</v>
      </c>
      <c r="I290" t="s">
        <v>14</v>
      </c>
    </row>
    <row r="291" spans="1:9">
      <c r="A291" t="s">
        <v>435</v>
      </c>
      <c r="B291" t="s">
        <v>407</v>
      </c>
      <c r="C291" t="s">
        <v>253</v>
      </c>
      <c r="D291" s="1">
        <v>16.42</v>
      </c>
      <c r="E291" s="2">
        <v>4.05</v>
      </c>
      <c r="F291" s="2">
        <v>66.5</v>
      </c>
      <c r="G291" t="s">
        <v>408</v>
      </c>
      <c r="H291" t="s">
        <v>14</v>
      </c>
      <c r="I291" t="s">
        <v>14</v>
      </c>
    </row>
    <row r="292" spans="1:9">
      <c r="A292" t="s">
        <v>436</v>
      </c>
      <c r="B292" t="s">
        <v>437</v>
      </c>
      <c r="C292" t="s">
        <v>438</v>
      </c>
      <c r="D292" s="1">
        <v>20.99</v>
      </c>
      <c r="E292" s="2">
        <v>4.8</v>
      </c>
      <c r="F292" s="2">
        <v>100.75</v>
      </c>
      <c r="G292" t="s">
        <v>439</v>
      </c>
      <c r="H292" t="s">
        <v>14</v>
      </c>
      <c r="I292" t="s">
        <v>14</v>
      </c>
    </row>
    <row r="293" spans="1:9">
      <c r="A293" t="s">
        <v>440</v>
      </c>
      <c r="B293" t="s">
        <v>437</v>
      </c>
      <c r="C293" t="s">
        <v>441</v>
      </c>
      <c r="D293" s="1">
        <v>20.89</v>
      </c>
      <c r="E293" s="2">
        <v>4.6</v>
      </c>
      <c r="F293" s="2">
        <v>96.09</v>
      </c>
      <c r="G293" t="s">
        <v>439</v>
      </c>
      <c r="H293" t="s">
        <v>14</v>
      </c>
      <c r="I293" t="s">
        <v>14</v>
      </c>
    </row>
    <row r="294" spans="1:9">
      <c r="A294" t="s">
        <v>442</v>
      </c>
      <c r="B294" t="s">
        <v>437</v>
      </c>
      <c r="C294" t="s">
        <v>443</v>
      </c>
      <c r="D294" s="1">
        <v>20.93</v>
      </c>
      <c r="E294" s="2">
        <v>6.05</v>
      </c>
      <c r="F294" s="2">
        <v>126.63</v>
      </c>
      <c r="G294" t="s">
        <v>439</v>
      </c>
      <c r="H294" t="s">
        <v>14</v>
      </c>
      <c r="I294" t="s">
        <v>14</v>
      </c>
    </row>
    <row r="295" spans="1:9">
      <c r="A295" t="s">
        <v>444</v>
      </c>
      <c r="B295" t="s">
        <v>437</v>
      </c>
      <c r="C295" t="s">
        <v>438</v>
      </c>
      <c r="D295" s="1">
        <v>20.93</v>
      </c>
      <c r="E295" s="2">
        <v>4.8</v>
      </c>
      <c r="F295" s="2">
        <v>100.46</v>
      </c>
      <c r="G295" t="s">
        <v>439</v>
      </c>
      <c r="H295" t="s">
        <v>14</v>
      </c>
      <c r="I295" t="s">
        <v>14</v>
      </c>
    </row>
    <row r="296" spans="1:9">
      <c r="A296" t="s">
        <v>445</v>
      </c>
      <c r="B296" t="s">
        <v>437</v>
      </c>
      <c r="C296" t="s">
        <v>446</v>
      </c>
      <c r="D296" s="1">
        <v>20.93</v>
      </c>
      <c r="E296" s="2">
        <v>4.8</v>
      </c>
      <c r="F296" s="2">
        <v>100.46</v>
      </c>
      <c r="G296" t="s">
        <v>439</v>
      </c>
      <c r="H296" t="s">
        <v>14</v>
      </c>
      <c r="I296" t="s">
        <v>14</v>
      </c>
    </row>
    <row r="297" spans="1:9">
      <c r="A297" t="s">
        <v>447</v>
      </c>
      <c r="B297" t="s">
        <v>437</v>
      </c>
      <c r="C297" t="s">
        <v>448</v>
      </c>
      <c r="D297" s="1">
        <v>20.88</v>
      </c>
      <c r="E297" s="2">
        <v>3.35</v>
      </c>
      <c r="F297" s="2">
        <v>69.95</v>
      </c>
      <c r="G297" t="s">
        <v>439</v>
      </c>
      <c r="H297" t="s">
        <v>14</v>
      </c>
      <c r="I297" t="s">
        <v>14</v>
      </c>
    </row>
    <row r="298" spans="1:9">
      <c r="A298" t="s">
        <v>449</v>
      </c>
      <c r="B298" t="s">
        <v>437</v>
      </c>
      <c r="C298" t="s">
        <v>450</v>
      </c>
      <c r="D298" s="1">
        <v>20.88</v>
      </c>
      <c r="E298" s="2">
        <v>6.75</v>
      </c>
      <c r="F298" s="2">
        <v>140.94</v>
      </c>
      <c r="G298" t="s">
        <v>439</v>
      </c>
      <c r="H298" t="s">
        <v>14</v>
      </c>
      <c r="I298" t="s">
        <v>14</v>
      </c>
    </row>
    <row r="299" spans="1:9">
      <c r="A299" t="s">
        <v>451</v>
      </c>
      <c r="B299" t="s">
        <v>437</v>
      </c>
      <c r="C299" t="s">
        <v>438</v>
      </c>
      <c r="D299" s="1">
        <v>20.84</v>
      </c>
      <c r="E299" s="2">
        <v>4.8</v>
      </c>
      <c r="F299" s="2">
        <v>100.03</v>
      </c>
      <c r="G299" t="s">
        <v>439</v>
      </c>
      <c r="H299" t="s">
        <v>14</v>
      </c>
      <c r="I299" t="s">
        <v>14</v>
      </c>
    </row>
    <row r="300" spans="1:9">
      <c r="A300" t="s">
        <v>452</v>
      </c>
      <c r="B300" t="s">
        <v>437</v>
      </c>
      <c r="C300" t="s">
        <v>441</v>
      </c>
      <c r="D300" s="1">
        <v>20.93</v>
      </c>
      <c r="E300" s="2">
        <v>4.6</v>
      </c>
      <c r="F300" s="2">
        <v>96.28</v>
      </c>
      <c r="G300" t="s">
        <v>439</v>
      </c>
      <c r="H300" t="s">
        <v>14</v>
      </c>
      <c r="I300" t="s">
        <v>14</v>
      </c>
    </row>
    <row r="301" spans="1:9">
      <c r="A301" t="s">
        <v>453</v>
      </c>
      <c r="B301" t="s">
        <v>437</v>
      </c>
      <c r="C301" t="s">
        <v>446</v>
      </c>
      <c r="D301" s="1">
        <v>20.85</v>
      </c>
      <c r="E301" s="2">
        <v>4.8</v>
      </c>
      <c r="F301" s="2">
        <v>100.08</v>
      </c>
      <c r="G301" t="s">
        <v>439</v>
      </c>
      <c r="H301" t="s">
        <v>14</v>
      </c>
      <c r="I301" t="s">
        <v>14</v>
      </c>
    </row>
    <row r="302" spans="1:9">
      <c r="A302" t="s">
        <v>454</v>
      </c>
      <c r="B302" t="s">
        <v>437</v>
      </c>
      <c r="C302" t="s">
        <v>438</v>
      </c>
      <c r="D302" s="1">
        <v>21.02</v>
      </c>
      <c r="E302" s="2">
        <v>4.8</v>
      </c>
      <c r="F302" s="2">
        <v>100.9</v>
      </c>
      <c r="G302" t="s">
        <v>439</v>
      </c>
      <c r="H302" t="s">
        <v>14</v>
      </c>
      <c r="I302" t="s">
        <v>14</v>
      </c>
    </row>
    <row r="303" spans="1:9">
      <c r="A303" t="s">
        <v>455</v>
      </c>
      <c r="B303" t="s">
        <v>437</v>
      </c>
      <c r="C303" t="s">
        <v>456</v>
      </c>
      <c r="D303" s="1">
        <v>21.13</v>
      </c>
      <c r="E303" s="2">
        <v>3.85</v>
      </c>
      <c r="F303" s="2">
        <v>81.35</v>
      </c>
      <c r="G303" t="s">
        <v>439</v>
      </c>
      <c r="H303" t="s">
        <v>14</v>
      </c>
      <c r="I303" t="s">
        <v>14</v>
      </c>
    </row>
    <row r="304" spans="1:9">
      <c r="A304" t="s">
        <v>457</v>
      </c>
      <c r="B304" t="s">
        <v>437</v>
      </c>
      <c r="C304" t="s">
        <v>458</v>
      </c>
      <c r="D304" s="1">
        <v>21.04</v>
      </c>
      <c r="E304" s="2">
        <v>4.6</v>
      </c>
      <c r="F304" s="2">
        <v>96.78</v>
      </c>
      <c r="G304" t="s">
        <v>439</v>
      </c>
      <c r="H304" t="s">
        <v>14</v>
      </c>
      <c r="I304" t="s">
        <v>14</v>
      </c>
    </row>
    <row r="305" spans="1:9">
      <c r="A305" t="s">
        <v>459</v>
      </c>
      <c r="B305" t="s">
        <v>437</v>
      </c>
      <c r="C305" t="s">
        <v>460</v>
      </c>
      <c r="D305" s="1">
        <v>20.9</v>
      </c>
      <c r="E305" s="2">
        <v>3.35</v>
      </c>
      <c r="F305" s="2">
        <v>70.02</v>
      </c>
      <c r="G305" t="s">
        <v>439</v>
      </c>
      <c r="H305" t="s">
        <v>14</v>
      </c>
      <c r="I305" t="s">
        <v>14</v>
      </c>
    </row>
    <row r="306" spans="1:9">
      <c r="A306" t="s">
        <v>461</v>
      </c>
      <c r="B306" t="s">
        <v>437</v>
      </c>
      <c r="C306" t="s">
        <v>462</v>
      </c>
      <c r="D306" s="1">
        <v>21.12</v>
      </c>
      <c r="E306" s="2">
        <v>3.85</v>
      </c>
      <c r="F306" s="2">
        <v>81.31</v>
      </c>
      <c r="G306" t="s">
        <v>439</v>
      </c>
      <c r="H306" t="s">
        <v>14</v>
      </c>
      <c r="I306" t="s">
        <v>14</v>
      </c>
    </row>
    <row r="307" spans="1:9">
      <c r="A307" t="s">
        <v>463</v>
      </c>
      <c r="B307" t="s">
        <v>437</v>
      </c>
      <c r="C307" t="s">
        <v>464</v>
      </c>
      <c r="D307" s="1">
        <v>20.9</v>
      </c>
      <c r="E307" s="2">
        <v>5.35</v>
      </c>
      <c r="F307" s="2">
        <v>111.81</v>
      </c>
      <c r="G307" t="s">
        <v>439</v>
      </c>
      <c r="H307" t="s">
        <v>14</v>
      </c>
      <c r="I307" t="s">
        <v>14</v>
      </c>
    </row>
    <row r="308" spans="1:9">
      <c r="A308" t="s">
        <v>465</v>
      </c>
      <c r="B308" t="s">
        <v>437</v>
      </c>
      <c r="C308" t="s">
        <v>460</v>
      </c>
      <c r="D308" s="1">
        <v>20.97</v>
      </c>
      <c r="E308" s="2">
        <v>3.35</v>
      </c>
      <c r="F308" s="2">
        <v>70.25</v>
      </c>
      <c r="G308" t="s">
        <v>439</v>
      </c>
      <c r="H308" t="s">
        <v>14</v>
      </c>
      <c r="I308" t="s">
        <v>14</v>
      </c>
    </row>
    <row r="309" spans="1:9">
      <c r="A309" t="s">
        <v>466</v>
      </c>
      <c r="B309" t="s">
        <v>437</v>
      </c>
      <c r="C309" t="s">
        <v>441</v>
      </c>
      <c r="D309" s="1">
        <v>20.95</v>
      </c>
      <c r="E309" s="2">
        <v>4.6</v>
      </c>
      <c r="F309" s="2">
        <v>96.37</v>
      </c>
      <c r="G309" t="s">
        <v>439</v>
      </c>
      <c r="H309" t="s">
        <v>14</v>
      </c>
      <c r="I309" t="s">
        <v>14</v>
      </c>
    </row>
    <row r="310" spans="1:9">
      <c r="A310" t="s">
        <v>467</v>
      </c>
      <c r="B310" t="s">
        <v>437</v>
      </c>
      <c r="C310" t="s">
        <v>441</v>
      </c>
      <c r="D310" s="1">
        <v>21.05</v>
      </c>
      <c r="E310" s="2">
        <v>4.6</v>
      </c>
      <c r="F310" s="2">
        <v>96.83</v>
      </c>
      <c r="G310" t="s">
        <v>439</v>
      </c>
      <c r="H310" t="s">
        <v>14</v>
      </c>
      <c r="I310" t="s">
        <v>14</v>
      </c>
    </row>
    <row r="311" spans="1:9">
      <c r="A311" t="s">
        <v>468</v>
      </c>
      <c r="B311" t="s">
        <v>437</v>
      </c>
      <c r="C311" t="s">
        <v>469</v>
      </c>
      <c r="D311" s="1">
        <v>21.05</v>
      </c>
      <c r="E311" s="2">
        <v>4.2</v>
      </c>
      <c r="F311" s="2">
        <v>88.41</v>
      </c>
      <c r="G311" t="s">
        <v>439</v>
      </c>
      <c r="H311" t="s">
        <v>14</v>
      </c>
      <c r="I311" t="s">
        <v>14</v>
      </c>
    </row>
    <row r="312" spans="1:9">
      <c r="A312" t="s">
        <v>470</v>
      </c>
      <c r="B312" t="s">
        <v>437</v>
      </c>
      <c r="C312" t="s">
        <v>471</v>
      </c>
      <c r="D312" s="1">
        <v>20.95</v>
      </c>
      <c r="E312" s="2">
        <v>3.85</v>
      </c>
      <c r="F312" s="2">
        <v>80.66</v>
      </c>
      <c r="G312" t="s">
        <v>439</v>
      </c>
      <c r="H312" t="s">
        <v>14</v>
      </c>
      <c r="I312" t="s">
        <v>14</v>
      </c>
    </row>
    <row r="313" spans="1:9">
      <c r="A313" t="s">
        <v>472</v>
      </c>
      <c r="B313" t="s">
        <v>437</v>
      </c>
      <c r="C313" t="s">
        <v>458</v>
      </c>
      <c r="D313" s="1">
        <v>20.95</v>
      </c>
      <c r="E313" s="2">
        <v>4.6</v>
      </c>
      <c r="F313" s="2">
        <v>96.37</v>
      </c>
      <c r="G313" t="s">
        <v>439</v>
      </c>
      <c r="H313" t="s">
        <v>14</v>
      </c>
      <c r="I313" t="s">
        <v>14</v>
      </c>
    </row>
    <row r="314" spans="1:9">
      <c r="A314" t="s">
        <v>473</v>
      </c>
      <c r="B314" t="s">
        <v>437</v>
      </c>
      <c r="C314" t="s">
        <v>441</v>
      </c>
      <c r="D314" s="1">
        <v>21.06</v>
      </c>
      <c r="E314" s="2">
        <v>4.6</v>
      </c>
      <c r="F314" s="2">
        <v>96.88</v>
      </c>
      <c r="G314" t="s">
        <v>439</v>
      </c>
      <c r="H314" t="s">
        <v>14</v>
      </c>
      <c r="I314" t="s">
        <v>14</v>
      </c>
    </row>
    <row r="315" spans="1:9">
      <c r="A315" t="s">
        <v>474</v>
      </c>
      <c r="B315" t="s">
        <v>437</v>
      </c>
      <c r="C315" t="s">
        <v>475</v>
      </c>
      <c r="D315" s="1">
        <v>20.97</v>
      </c>
      <c r="E315" s="2">
        <v>5</v>
      </c>
      <c r="F315" s="2">
        <v>104.85</v>
      </c>
      <c r="G315" t="s">
        <v>439</v>
      </c>
      <c r="H315" t="s">
        <v>14</v>
      </c>
      <c r="I315" t="s">
        <v>14</v>
      </c>
    </row>
    <row r="316" spans="1:9">
      <c r="A316" t="s">
        <v>476</v>
      </c>
      <c r="B316" t="s">
        <v>437</v>
      </c>
      <c r="C316" t="s">
        <v>441</v>
      </c>
      <c r="D316" s="1">
        <v>21</v>
      </c>
      <c r="E316" s="2">
        <v>4.6</v>
      </c>
      <c r="F316" s="2">
        <v>96.6</v>
      </c>
      <c r="G316" t="s">
        <v>439</v>
      </c>
      <c r="H316" t="s">
        <v>14</v>
      </c>
      <c r="I316" t="s">
        <v>14</v>
      </c>
    </row>
    <row r="317" spans="1:9">
      <c r="A317" t="s">
        <v>477</v>
      </c>
      <c r="B317" t="s">
        <v>437</v>
      </c>
      <c r="C317" t="s">
        <v>469</v>
      </c>
      <c r="D317" s="1">
        <v>21.01</v>
      </c>
      <c r="E317" s="2">
        <v>4.2</v>
      </c>
      <c r="F317" s="2">
        <v>88.24</v>
      </c>
      <c r="G317" t="s">
        <v>439</v>
      </c>
      <c r="H317" t="s">
        <v>14</v>
      </c>
      <c r="I317" t="s">
        <v>14</v>
      </c>
    </row>
    <row r="318" spans="1:9">
      <c r="A318" t="s">
        <v>478</v>
      </c>
      <c r="B318" t="s">
        <v>479</v>
      </c>
      <c r="C318" t="s">
        <v>18</v>
      </c>
      <c r="D318" s="1">
        <v>17.35</v>
      </c>
      <c r="E318" s="2">
        <v>5.35</v>
      </c>
      <c r="F318" s="2">
        <v>92.82</v>
      </c>
      <c r="G318" t="s">
        <v>480</v>
      </c>
      <c r="H318" t="s">
        <v>14</v>
      </c>
      <c r="I318" t="s">
        <v>14</v>
      </c>
    </row>
    <row r="319" spans="1:9">
      <c r="A319" t="s">
        <v>481</v>
      </c>
      <c r="B319" t="s">
        <v>479</v>
      </c>
      <c r="C319" t="s">
        <v>249</v>
      </c>
      <c r="D319" s="1">
        <v>18.48</v>
      </c>
      <c r="E319" s="2">
        <v>4.2</v>
      </c>
      <c r="F319" s="2">
        <v>77.62</v>
      </c>
      <c r="G319" t="s">
        <v>480</v>
      </c>
      <c r="H319" t="s">
        <v>14</v>
      </c>
      <c r="I319" t="s">
        <v>14</v>
      </c>
    </row>
    <row r="320" spans="1:9">
      <c r="A320" t="s">
        <v>482</v>
      </c>
      <c r="B320" t="s">
        <v>479</v>
      </c>
      <c r="C320" t="s">
        <v>253</v>
      </c>
      <c r="D320" s="1">
        <v>18.49</v>
      </c>
      <c r="E320" s="2">
        <v>4.05</v>
      </c>
      <c r="F320" s="2">
        <v>74.88</v>
      </c>
      <c r="G320" t="s">
        <v>480</v>
      </c>
      <c r="H320" t="s">
        <v>14</v>
      </c>
      <c r="I320" t="s">
        <v>14</v>
      </c>
    </row>
    <row r="321" spans="1:9">
      <c r="A321" t="s">
        <v>483</v>
      </c>
      <c r="B321" t="s">
        <v>479</v>
      </c>
      <c r="C321" t="s">
        <v>315</v>
      </c>
      <c r="D321" s="1">
        <v>18.42</v>
      </c>
      <c r="E321" s="2">
        <v>4.6</v>
      </c>
      <c r="F321" s="2">
        <v>84.73</v>
      </c>
      <c r="G321" t="s">
        <v>480</v>
      </c>
      <c r="H321" t="s">
        <v>14</v>
      </c>
      <c r="I321" t="s">
        <v>14</v>
      </c>
    </row>
    <row r="322" spans="1:9">
      <c r="A322" t="s">
        <v>484</v>
      </c>
      <c r="B322" t="s">
        <v>479</v>
      </c>
      <c r="C322" t="s">
        <v>485</v>
      </c>
      <c r="D322" s="1">
        <v>18.4</v>
      </c>
      <c r="E322" s="2">
        <v>4.6</v>
      </c>
      <c r="F322" s="2">
        <v>84.64</v>
      </c>
      <c r="G322" t="s">
        <v>480</v>
      </c>
      <c r="H322" t="s">
        <v>14</v>
      </c>
      <c r="I322" t="s">
        <v>14</v>
      </c>
    </row>
    <row r="323" spans="1:9">
      <c r="A323" t="s">
        <v>486</v>
      </c>
      <c r="B323" t="s">
        <v>479</v>
      </c>
      <c r="C323" t="s">
        <v>253</v>
      </c>
      <c r="D323" s="1">
        <v>18.34</v>
      </c>
      <c r="E323" s="2">
        <v>4.05</v>
      </c>
      <c r="F323" s="2">
        <v>74.28</v>
      </c>
      <c r="G323" t="s">
        <v>480</v>
      </c>
      <c r="H323" t="s">
        <v>14</v>
      </c>
      <c r="I323" t="s">
        <v>14</v>
      </c>
    </row>
    <row r="324" spans="1:9">
      <c r="A324" t="s">
        <v>487</v>
      </c>
      <c r="B324" t="s">
        <v>479</v>
      </c>
      <c r="C324" t="s">
        <v>259</v>
      </c>
      <c r="D324" s="1">
        <v>18.42</v>
      </c>
      <c r="E324" s="2">
        <v>4.05</v>
      </c>
      <c r="F324" s="2">
        <v>74.6</v>
      </c>
      <c r="G324" t="s">
        <v>480</v>
      </c>
      <c r="H324" t="s">
        <v>14</v>
      </c>
      <c r="I324" t="s">
        <v>14</v>
      </c>
    </row>
    <row r="325" spans="1:9">
      <c r="A325" t="s">
        <v>488</v>
      </c>
      <c r="B325" t="s">
        <v>479</v>
      </c>
      <c r="C325" t="s">
        <v>298</v>
      </c>
      <c r="D325" s="1">
        <v>18.47</v>
      </c>
      <c r="E325" s="2">
        <v>3.75</v>
      </c>
      <c r="F325" s="2">
        <v>69.26</v>
      </c>
      <c r="G325" t="s">
        <v>480</v>
      </c>
      <c r="H325" t="s">
        <v>14</v>
      </c>
      <c r="I325" t="s">
        <v>14</v>
      </c>
    </row>
    <row r="326" spans="1:9">
      <c r="A326" t="s">
        <v>489</v>
      </c>
      <c r="B326" t="s">
        <v>479</v>
      </c>
      <c r="C326" t="s">
        <v>253</v>
      </c>
      <c r="D326" s="1">
        <v>18.45</v>
      </c>
      <c r="E326" s="2">
        <v>4.05</v>
      </c>
      <c r="F326" s="2">
        <v>74.72</v>
      </c>
      <c r="G326" t="s">
        <v>480</v>
      </c>
      <c r="H326" t="s">
        <v>14</v>
      </c>
      <c r="I326" t="s">
        <v>14</v>
      </c>
    </row>
    <row r="327" spans="1:9">
      <c r="A327" t="s">
        <v>490</v>
      </c>
      <c r="B327" t="s">
        <v>479</v>
      </c>
      <c r="C327" t="s">
        <v>251</v>
      </c>
      <c r="D327" s="1">
        <v>18.43</v>
      </c>
      <c r="E327" s="2">
        <v>3.75</v>
      </c>
      <c r="F327" s="2">
        <v>69.11</v>
      </c>
      <c r="G327" t="s">
        <v>480</v>
      </c>
      <c r="H327" t="s">
        <v>14</v>
      </c>
      <c r="I327" t="s">
        <v>14</v>
      </c>
    </row>
    <row r="328" spans="1:9">
      <c r="A328" t="s">
        <v>491</v>
      </c>
      <c r="B328" t="s">
        <v>479</v>
      </c>
      <c r="C328" t="s">
        <v>253</v>
      </c>
      <c r="D328" s="1">
        <v>18.47</v>
      </c>
      <c r="E328" s="2">
        <v>4.05</v>
      </c>
      <c r="F328" s="2">
        <v>74.8</v>
      </c>
      <c r="G328" t="s">
        <v>480</v>
      </c>
      <c r="H328" t="s">
        <v>14</v>
      </c>
      <c r="I328" t="s">
        <v>14</v>
      </c>
    </row>
    <row r="329" spans="1:9">
      <c r="A329" t="s">
        <v>492</v>
      </c>
      <c r="B329" t="s">
        <v>479</v>
      </c>
      <c r="C329" t="s">
        <v>249</v>
      </c>
      <c r="D329" s="1">
        <v>18.49</v>
      </c>
      <c r="E329" s="2">
        <v>4.2</v>
      </c>
      <c r="F329" s="2">
        <v>77.66</v>
      </c>
      <c r="G329" t="s">
        <v>480</v>
      </c>
      <c r="H329" t="s">
        <v>14</v>
      </c>
      <c r="I329" t="s">
        <v>14</v>
      </c>
    </row>
    <row r="330" spans="1:9">
      <c r="A330" t="s">
        <v>493</v>
      </c>
      <c r="B330" t="s">
        <v>479</v>
      </c>
      <c r="C330" t="s">
        <v>270</v>
      </c>
      <c r="D330" s="1">
        <v>18.46</v>
      </c>
      <c r="E330" s="2">
        <v>3.75</v>
      </c>
      <c r="F330" s="2">
        <v>69.23</v>
      </c>
      <c r="G330" t="s">
        <v>480</v>
      </c>
      <c r="H330" t="s">
        <v>14</v>
      </c>
      <c r="I330" t="s">
        <v>14</v>
      </c>
    </row>
    <row r="331" spans="1:9">
      <c r="A331" t="s">
        <v>494</v>
      </c>
      <c r="B331" t="s">
        <v>479</v>
      </c>
      <c r="C331" t="s">
        <v>261</v>
      </c>
      <c r="D331" s="1">
        <v>18.44</v>
      </c>
      <c r="E331" s="2">
        <v>3</v>
      </c>
      <c r="F331" s="2">
        <v>55.32</v>
      </c>
      <c r="G331" t="s">
        <v>480</v>
      </c>
      <c r="H331" t="s">
        <v>14</v>
      </c>
      <c r="I331" t="s">
        <v>14</v>
      </c>
    </row>
    <row r="332" spans="1:9">
      <c r="A332" t="s">
        <v>495</v>
      </c>
      <c r="B332" t="s">
        <v>479</v>
      </c>
      <c r="C332" t="s">
        <v>432</v>
      </c>
      <c r="D332" s="1">
        <v>18.45</v>
      </c>
      <c r="E332" s="2">
        <v>4.05</v>
      </c>
      <c r="F332" s="2">
        <v>74.72</v>
      </c>
      <c r="G332" t="s">
        <v>480</v>
      </c>
      <c r="H332" t="s">
        <v>14</v>
      </c>
      <c r="I332" t="s">
        <v>14</v>
      </c>
    </row>
    <row r="333" spans="1:9">
      <c r="A333" t="s">
        <v>496</v>
      </c>
      <c r="B333" t="s">
        <v>479</v>
      </c>
      <c r="C333" t="s">
        <v>251</v>
      </c>
      <c r="D333" s="1">
        <v>18.49</v>
      </c>
      <c r="E333" s="2">
        <v>3.75</v>
      </c>
      <c r="F333" s="2">
        <v>69.34</v>
      </c>
      <c r="G333" t="s">
        <v>480</v>
      </c>
      <c r="H333" t="s">
        <v>14</v>
      </c>
      <c r="I333" t="s">
        <v>14</v>
      </c>
    </row>
    <row r="334" spans="1:9">
      <c r="A334" t="s">
        <v>497</v>
      </c>
      <c r="B334" t="s">
        <v>479</v>
      </c>
      <c r="C334" t="s">
        <v>311</v>
      </c>
      <c r="D334" s="1">
        <v>18.44</v>
      </c>
      <c r="E334" s="2">
        <v>4.05</v>
      </c>
      <c r="F334" s="2">
        <v>74.68</v>
      </c>
      <c r="G334" t="s">
        <v>480</v>
      </c>
      <c r="H334" t="s">
        <v>14</v>
      </c>
      <c r="I334" t="s">
        <v>14</v>
      </c>
    </row>
    <row r="335" spans="1:9">
      <c r="A335" t="s">
        <v>498</v>
      </c>
      <c r="B335" t="s">
        <v>499</v>
      </c>
      <c r="C335" t="s">
        <v>88</v>
      </c>
      <c r="D335" s="1">
        <v>20</v>
      </c>
      <c r="E335" s="2">
        <v>4.6</v>
      </c>
      <c r="F335" s="2">
        <v>92</v>
      </c>
      <c r="G335" t="s">
        <v>500</v>
      </c>
      <c r="H335" t="s">
        <v>501</v>
      </c>
      <c r="I335" t="s">
        <v>501</v>
      </c>
    </row>
    <row r="336" spans="1:9">
      <c r="A336" t="s">
        <v>502</v>
      </c>
      <c r="B336" t="s">
        <v>499</v>
      </c>
      <c r="C336" t="s">
        <v>503</v>
      </c>
      <c r="D336" s="1">
        <v>19.99</v>
      </c>
      <c r="E336" s="2">
        <v>3.85</v>
      </c>
      <c r="F336" s="2">
        <v>76.96</v>
      </c>
      <c r="G336" t="s">
        <v>500</v>
      </c>
      <c r="H336" t="s">
        <v>501</v>
      </c>
      <c r="I336" t="s">
        <v>501</v>
      </c>
    </row>
    <row r="337" spans="1:9">
      <c r="A337" t="s">
        <v>504</v>
      </c>
      <c r="B337" t="s">
        <v>499</v>
      </c>
      <c r="C337" t="s">
        <v>505</v>
      </c>
      <c r="D337" s="1">
        <v>20</v>
      </c>
      <c r="E337" s="2">
        <v>4.6</v>
      </c>
      <c r="F337" s="2">
        <v>92</v>
      </c>
      <c r="G337" t="s">
        <v>500</v>
      </c>
      <c r="H337" t="s">
        <v>501</v>
      </c>
      <c r="I337" t="s">
        <v>501</v>
      </c>
    </row>
    <row r="338" spans="1:9">
      <c r="A338" t="s">
        <v>506</v>
      </c>
      <c r="B338" t="s">
        <v>499</v>
      </c>
      <c r="C338" t="s">
        <v>507</v>
      </c>
      <c r="D338" s="1">
        <v>19.98</v>
      </c>
      <c r="E338" s="2">
        <v>5.1</v>
      </c>
      <c r="F338" s="2">
        <v>101.9</v>
      </c>
      <c r="G338" t="s">
        <v>500</v>
      </c>
      <c r="H338" t="s">
        <v>501</v>
      </c>
      <c r="I338" t="s">
        <v>501</v>
      </c>
    </row>
    <row r="339" spans="1:9">
      <c r="A339" t="s">
        <v>508</v>
      </c>
      <c r="B339" t="s">
        <v>499</v>
      </c>
      <c r="C339" t="s">
        <v>509</v>
      </c>
      <c r="D339" s="1">
        <v>20.04</v>
      </c>
      <c r="E339" s="2">
        <v>4.6</v>
      </c>
      <c r="F339" s="2">
        <v>92.18</v>
      </c>
      <c r="G339" t="s">
        <v>500</v>
      </c>
      <c r="H339" t="s">
        <v>501</v>
      </c>
      <c r="I339" t="s">
        <v>501</v>
      </c>
    </row>
    <row r="340" spans="1:9">
      <c r="A340" t="s">
        <v>510</v>
      </c>
      <c r="B340" t="s">
        <v>499</v>
      </c>
      <c r="C340" t="s">
        <v>511</v>
      </c>
      <c r="D340" s="1">
        <v>20</v>
      </c>
      <c r="E340" s="2">
        <v>3.35</v>
      </c>
      <c r="F340" s="2">
        <v>67</v>
      </c>
      <c r="G340" t="s">
        <v>500</v>
      </c>
      <c r="H340" t="s">
        <v>501</v>
      </c>
      <c r="I340" t="s">
        <v>501</v>
      </c>
    </row>
    <row r="341" spans="1:9">
      <c r="A341" t="s">
        <v>512</v>
      </c>
      <c r="B341" t="s">
        <v>499</v>
      </c>
      <c r="C341" t="s">
        <v>513</v>
      </c>
      <c r="D341" s="1">
        <v>20.03</v>
      </c>
      <c r="E341" s="2">
        <v>4.6</v>
      </c>
      <c r="F341" s="2">
        <v>92.14</v>
      </c>
      <c r="G341" t="s">
        <v>500</v>
      </c>
      <c r="H341" t="s">
        <v>501</v>
      </c>
      <c r="I341" t="s">
        <v>501</v>
      </c>
    </row>
    <row r="342" spans="1:9">
      <c r="A342" t="s">
        <v>514</v>
      </c>
      <c r="B342" t="s">
        <v>499</v>
      </c>
      <c r="C342" t="s">
        <v>75</v>
      </c>
      <c r="D342" s="1">
        <v>20</v>
      </c>
      <c r="E342" s="2">
        <v>4.2</v>
      </c>
      <c r="F342" s="2">
        <v>84</v>
      </c>
      <c r="G342" t="s">
        <v>500</v>
      </c>
      <c r="H342" t="s">
        <v>14</v>
      </c>
      <c r="I342" t="s">
        <v>14</v>
      </c>
    </row>
    <row r="343" spans="1:9">
      <c r="A343" t="s">
        <v>515</v>
      </c>
      <c r="B343" t="s">
        <v>499</v>
      </c>
      <c r="C343" t="s">
        <v>511</v>
      </c>
      <c r="D343" s="1">
        <v>19.99</v>
      </c>
      <c r="E343" s="2">
        <v>3.35</v>
      </c>
      <c r="F343" s="2">
        <v>66.97</v>
      </c>
      <c r="G343" t="s">
        <v>500</v>
      </c>
      <c r="H343" t="s">
        <v>14</v>
      </c>
      <c r="I343" t="s">
        <v>14</v>
      </c>
    </row>
    <row r="344" spans="1:9">
      <c r="A344" t="s">
        <v>516</v>
      </c>
      <c r="B344" t="s">
        <v>499</v>
      </c>
      <c r="C344" t="s">
        <v>90</v>
      </c>
      <c r="D344" s="1">
        <v>19.97</v>
      </c>
      <c r="E344" s="2">
        <v>4.2</v>
      </c>
      <c r="F344" s="2">
        <v>83.87</v>
      </c>
      <c r="G344" t="s">
        <v>500</v>
      </c>
      <c r="H344" t="s">
        <v>14</v>
      </c>
      <c r="I344" t="s">
        <v>14</v>
      </c>
    </row>
    <row r="345" spans="1:9">
      <c r="A345" t="s">
        <v>517</v>
      </c>
      <c r="B345" t="s">
        <v>499</v>
      </c>
      <c r="C345" t="s">
        <v>81</v>
      </c>
      <c r="D345" s="1">
        <v>19.9</v>
      </c>
      <c r="E345" s="2">
        <v>3.85</v>
      </c>
      <c r="F345" s="2">
        <v>76.61</v>
      </c>
      <c r="G345" t="s">
        <v>500</v>
      </c>
      <c r="H345" t="s">
        <v>14</v>
      </c>
      <c r="I345" t="s">
        <v>14</v>
      </c>
    </row>
    <row r="346" spans="1:9">
      <c r="A346" t="s">
        <v>518</v>
      </c>
      <c r="B346" t="s">
        <v>499</v>
      </c>
      <c r="C346" t="s">
        <v>90</v>
      </c>
      <c r="D346" s="1">
        <v>20.06</v>
      </c>
      <c r="E346" s="2">
        <v>4.2</v>
      </c>
      <c r="F346" s="2">
        <v>84.25</v>
      </c>
      <c r="G346" t="s">
        <v>500</v>
      </c>
      <c r="H346" t="s">
        <v>14</v>
      </c>
      <c r="I346" t="s">
        <v>14</v>
      </c>
    </row>
    <row r="347" spans="1:9">
      <c r="A347" t="s">
        <v>519</v>
      </c>
      <c r="B347" t="s">
        <v>499</v>
      </c>
      <c r="C347" t="s">
        <v>85</v>
      </c>
      <c r="D347" s="1">
        <v>20.07</v>
      </c>
      <c r="E347" s="2">
        <v>8.9</v>
      </c>
      <c r="F347" s="2">
        <v>178.62</v>
      </c>
      <c r="G347" t="s">
        <v>500</v>
      </c>
      <c r="H347" t="s">
        <v>14</v>
      </c>
      <c r="I347" t="s">
        <v>14</v>
      </c>
    </row>
    <row r="348" spans="1:9">
      <c r="A348" t="s">
        <v>520</v>
      </c>
      <c r="B348" t="s">
        <v>499</v>
      </c>
      <c r="C348" t="s">
        <v>521</v>
      </c>
      <c r="D348" s="1">
        <v>20.01</v>
      </c>
      <c r="E348" s="2">
        <v>4.6</v>
      </c>
      <c r="F348" s="2">
        <v>92.05</v>
      </c>
      <c r="G348" t="s">
        <v>500</v>
      </c>
      <c r="H348" t="s">
        <v>14</v>
      </c>
      <c r="I348" t="s">
        <v>14</v>
      </c>
    </row>
    <row r="349" spans="1:9">
      <c r="A349" t="s">
        <v>522</v>
      </c>
      <c r="B349" t="s">
        <v>499</v>
      </c>
      <c r="C349" t="s">
        <v>90</v>
      </c>
      <c r="D349" s="1">
        <v>20.02</v>
      </c>
      <c r="E349" s="2">
        <v>4.2</v>
      </c>
      <c r="F349" s="2">
        <v>84.08</v>
      </c>
      <c r="G349" t="s">
        <v>500</v>
      </c>
      <c r="H349" t="s">
        <v>14</v>
      </c>
      <c r="I349" t="s">
        <v>14</v>
      </c>
    </row>
    <row r="350" spans="1:9">
      <c r="A350" t="s">
        <v>523</v>
      </c>
      <c r="B350" t="s">
        <v>499</v>
      </c>
      <c r="C350" t="s">
        <v>505</v>
      </c>
      <c r="D350" s="1">
        <v>20.07</v>
      </c>
      <c r="E350" s="2">
        <v>4.6</v>
      </c>
      <c r="F350" s="2">
        <v>92.32</v>
      </c>
      <c r="G350" t="s">
        <v>500</v>
      </c>
      <c r="H350" t="s">
        <v>14</v>
      </c>
      <c r="I350" t="s">
        <v>14</v>
      </c>
    </row>
    <row r="351" spans="1:9">
      <c r="A351" t="s">
        <v>524</v>
      </c>
      <c r="B351" t="s">
        <v>499</v>
      </c>
      <c r="C351" t="s">
        <v>88</v>
      </c>
      <c r="D351" s="1">
        <v>20.05</v>
      </c>
      <c r="E351" s="2">
        <v>4.6</v>
      </c>
      <c r="F351" s="2">
        <v>92.23</v>
      </c>
      <c r="G351" t="s">
        <v>500</v>
      </c>
      <c r="H351" t="s">
        <v>14</v>
      </c>
      <c r="I351" t="s">
        <v>14</v>
      </c>
    </row>
    <row r="352" spans="1:9">
      <c r="A352" t="s">
        <v>525</v>
      </c>
      <c r="B352" t="s">
        <v>499</v>
      </c>
      <c r="C352" t="s">
        <v>81</v>
      </c>
      <c r="D352" s="1">
        <v>20.04</v>
      </c>
      <c r="E352" s="2">
        <v>3.85</v>
      </c>
      <c r="F352" s="2">
        <v>77.15</v>
      </c>
      <c r="G352" t="s">
        <v>500</v>
      </c>
      <c r="H352" t="s">
        <v>14</v>
      </c>
      <c r="I352" t="s">
        <v>14</v>
      </c>
    </row>
    <row r="353" spans="1:9">
      <c r="A353" t="s">
        <v>526</v>
      </c>
      <c r="B353" t="s">
        <v>499</v>
      </c>
      <c r="C353" t="s">
        <v>521</v>
      </c>
      <c r="D353" s="1">
        <v>20.05</v>
      </c>
      <c r="E353" s="2">
        <v>4.6</v>
      </c>
      <c r="F353" s="2">
        <v>92.23</v>
      </c>
      <c r="G353" t="s">
        <v>500</v>
      </c>
      <c r="H353" t="s">
        <v>14</v>
      </c>
      <c r="I353" t="s">
        <v>14</v>
      </c>
    </row>
    <row r="354" spans="1:9">
      <c r="A354" t="s">
        <v>527</v>
      </c>
      <c r="B354" t="s">
        <v>499</v>
      </c>
      <c r="C354" t="s">
        <v>81</v>
      </c>
      <c r="D354" s="1">
        <v>19.95</v>
      </c>
      <c r="E354" s="2">
        <v>3.85</v>
      </c>
      <c r="F354" s="2">
        <v>76.81</v>
      </c>
      <c r="G354" t="s">
        <v>500</v>
      </c>
      <c r="H354" t="s">
        <v>14</v>
      </c>
      <c r="I354" t="s">
        <v>14</v>
      </c>
    </row>
    <row r="355" spans="1:9">
      <c r="A355" t="s">
        <v>528</v>
      </c>
      <c r="B355" t="s">
        <v>499</v>
      </c>
      <c r="C355" t="s">
        <v>521</v>
      </c>
      <c r="D355" s="1">
        <v>20.01</v>
      </c>
      <c r="E355" s="2">
        <v>4.6</v>
      </c>
      <c r="F355" s="2">
        <v>92.05</v>
      </c>
      <c r="G355" t="s">
        <v>500</v>
      </c>
      <c r="H355" t="s">
        <v>14</v>
      </c>
      <c r="I355" t="s">
        <v>14</v>
      </c>
    </row>
    <row r="356" spans="1:9">
      <c r="A356" t="s">
        <v>529</v>
      </c>
      <c r="B356" t="s">
        <v>530</v>
      </c>
      <c r="C356" t="s">
        <v>70</v>
      </c>
      <c r="D356" s="1">
        <v>17.46</v>
      </c>
      <c r="E356" s="2">
        <v>5.1</v>
      </c>
      <c r="F356" s="2">
        <v>89.05</v>
      </c>
      <c r="G356" t="s">
        <v>531</v>
      </c>
      <c r="H356" t="s">
        <v>501</v>
      </c>
      <c r="I356" t="s">
        <v>501</v>
      </c>
    </row>
    <row r="357" spans="1:9">
      <c r="A357" t="s">
        <v>532</v>
      </c>
      <c r="B357" t="s">
        <v>530</v>
      </c>
      <c r="C357" t="s">
        <v>90</v>
      </c>
      <c r="D357" s="1">
        <v>17.53</v>
      </c>
      <c r="E357" s="2">
        <v>4.2</v>
      </c>
      <c r="F357" s="2">
        <v>73.63</v>
      </c>
      <c r="G357" t="s">
        <v>531</v>
      </c>
      <c r="H357" t="s">
        <v>501</v>
      </c>
      <c r="I357" t="s">
        <v>501</v>
      </c>
    </row>
    <row r="358" spans="1:9">
      <c r="A358" t="s">
        <v>533</v>
      </c>
      <c r="B358" t="s">
        <v>530</v>
      </c>
      <c r="C358" t="s">
        <v>90</v>
      </c>
      <c r="D358" s="1">
        <v>17.46</v>
      </c>
      <c r="E358" s="2">
        <v>4.2</v>
      </c>
      <c r="F358" s="2">
        <v>73.33</v>
      </c>
      <c r="G358" t="s">
        <v>531</v>
      </c>
      <c r="H358" t="s">
        <v>501</v>
      </c>
      <c r="I358" t="s">
        <v>501</v>
      </c>
    </row>
    <row r="359" spans="1:9">
      <c r="A359" t="s">
        <v>534</v>
      </c>
      <c r="B359" t="s">
        <v>530</v>
      </c>
      <c r="C359" t="s">
        <v>521</v>
      </c>
      <c r="D359" s="1">
        <v>17.43</v>
      </c>
      <c r="E359" s="2">
        <v>4.6</v>
      </c>
      <c r="F359" s="2">
        <v>80.18</v>
      </c>
      <c r="G359" t="s">
        <v>531</v>
      </c>
      <c r="H359" t="s">
        <v>501</v>
      </c>
      <c r="I359" t="s">
        <v>501</v>
      </c>
    </row>
    <row r="360" spans="1:9">
      <c r="A360" t="s">
        <v>535</v>
      </c>
      <c r="B360" t="s">
        <v>530</v>
      </c>
      <c r="C360" t="s">
        <v>88</v>
      </c>
      <c r="D360" s="1">
        <v>17.46</v>
      </c>
      <c r="E360" s="2">
        <v>4.6</v>
      </c>
      <c r="F360" s="2">
        <v>80.32</v>
      </c>
      <c r="G360" t="s">
        <v>531</v>
      </c>
      <c r="H360" t="s">
        <v>501</v>
      </c>
      <c r="I360" t="s">
        <v>501</v>
      </c>
    </row>
    <row r="361" spans="1:9">
      <c r="A361" t="s">
        <v>536</v>
      </c>
      <c r="B361" t="s">
        <v>530</v>
      </c>
      <c r="C361" t="s">
        <v>505</v>
      </c>
      <c r="D361" s="1">
        <v>17.5</v>
      </c>
      <c r="E361" s="2">
        <v>4.6</v>
      </c>
      <c r="F361" s="2">
        <v>80.5</v>
      </c>
      <c r="G361" t="s">
        <v>531</v>
      </c>
      <c r="H361" t="s">
        <v>501</v>
      </c>
      <c r="I361" t="s">
        <v>501</v>
      </c>
    </row>
    <row r="362" spans="1:9">
      <c r="A362" t="s">
        <v>537</v>
      </c>
      <c r="B362" t="s">
        <v>530</v>
      </c>
      <c r="C362" t="s">
        <v>90</v>
      </c>
      <c r="D362" s="1">
        <v>17.42</v>
      </c>
      <c r="E362" s="2">
        <v>4.2</v>
      </c>
      <c r="F362" s="2">
        <v>73.16</v>
      </c>
      <c r="G362" t="s">
        <v>531</v>
      </c>
      <c r="H362" t="s">
        <v>501</v>
      </c>
      <c r="I362" t="s">
        <v>501</v>
      </c>
    </row>
    <row r="363" spans="1:9">
      <c r="A363" t="s">
        <v>538</v>
      </c>
      <c r="B363" t="s">
        <v>530</v>
      </c>
      <c r="C363" t="s">
        <v>88</v>
      </c>
      <c r="D363" s="1">
        <v>17.49</v>
      </c>
      <c r="E363" s="2">
        <v>4.6</v>
      </c>
      <c r="F363" s="2">
        <v>80.45</v>
      </c>
      <c r="G363" t="s">
        <v>531</v>
      </c>
      <c r="H363" t="s">
        <v>501</v>
      </c>
      <c r="I363" t="s">
        <v>501</v>
      </c>
    </row>
    <row r="364" spans="1:9">
      <c r="A364" t="s">
        <v>539</v>
      </c>
      <c r="B364" t="s">
        <v>530</v>
      </c>
      <c r="C364" t="s">
        <v>70</v>
      </c>
      <c r="D364" s="1">
        <v>17.42</v>
      </c>
      <c r="E364" s="2">
        <v>5.1</v>
      </c>
      <c r="F364" s="2">
        <v>88.84</v>
      </c>
      <c r="G364" t="s">
        <v>531</v>
      </c>
      <c r="H364" t="s">
        <v>501</v>
      </c>
      <c r="I364" t="s">
        <v>501</v>
      </c>
    </row>
    <row r="365" spans="1:9">
      <c r="A365" t="s">
        <v>540</v>
      </c>
      <c r="B365" t="s">
        <v>530</v>
      </c>
      <c r="C365" t="s">
        <v>507</v>
      </c>
      <c r="D365" s="1">
        <v>17.51</v>
      </c>
      <c r="E365" s="2">
        <v>5.1</v>
      </c>
      <c r="F365" s="2">
        <v>89.3</v>
      </c>
      <c r="G365" t="s">
        <v>531</v>
      </c>
      <c r="H365" t="s">
        <v>501</v>
      </c>
      <c r="I365" t="s">
        <v>501</v>
      </c>
    </row>
    <row r="366" spans="1:9">
      <c r="A366" t="s">
        <v>541</v>
      </c>
      <c r="B366" t="s">
        <v>530</v>
      </c>
      <c r="C366" t="s">
        <v>90</v>
      </c>
      <c r="D366" s="1">
        <v>17.5</v>
      </c>
      <c r="E366" s="2">
        <v>4.2</v>
      </c>
      <c r="F366" s="2">
        <v>73.5</v>
      </c>
      <c r="G366" t="s">
        <v>531</v>
      </c>
      <c r="H366" t="s">
        <v>501</v>
      </c>
      <c r="I366" t="s">
        <v>501</v>
      </c>
    </row>
    <row r="367" spans="1:9">
      <c r="A367" t="s">
        <v>542</v>
      </c>
      <c r="B367" t="s">
        <v>530</v>
      </c>
      <c r="C367" t="s">
        <v>81</v>
      </c>
      <c r="D367" s="1">
        <v>17.45</v>
      </c>
      <c r="E367" s="2">
        <v>3.85</v>
      </c>
      <c r="F367" s="2">
        <v>67.18</v>
      </c>
      <c r="G367" t="s">
        <v>531</v>
      </c>
      <c r="H367" t="s">
        <v>501</v>
      </c>
      <c r="I367" t="s">
        <v>501</v>
      </c>
    </row>
    <row r="368" spans="1:9">
      <c r="A368" t="s">
        <v>543</v>
      </c>
      <c r="B368" t="s">
        <v>530</v>
      </c>
      <c r="C368" t="s">
        <v>513</v>
      </c>
      <c r="D368" s="1">
        <v>17.48</v>
      </c>
      <c r="E368" s="2">
        <v>4.6</v>
      </c>
      <c r="F368" s="2">
        <v>80.41</v>
      </c>
      <c r="G368" t="s">
        <v>531</v>
      </c>
      <c r="H368" t="s">
        <v>501</v>
      </c>
      <c r="I368" t="s">
        <v>501</v>
      </c>
    </row>
    <row r="369" spans="1:9">
      <c r="A369" t="s">
        <v>544</v>
      </c>
      <c r="B369" t="s">
        <v>530</v>
      </c>
      <c r="C369" t="s">
        <v>81</v>
      </c>
      <c r="D369" s="1">
        <v>17.46</v>
      </c>
      <c r="E369" s="2">
        <v>3.85</v>
      </c>
      <c r="F369" s="2">
        <v>67.22</v>
      </c>
      <c r="G369" t="s">
        <v>531</v>
      </c>
      <c r="H369" t="s">
        <v>501</v>
      </c>
      <c r="I369" t="s">
        <v>501</v>
      </c>
    </row>
    <row r="370" spans="1:9">
      <c r="A370" t="s">
        <v>545</v>
      </c>
      <c r="B370" t="s">
        <v>530</v>
      </c>
      <c r="C370" t="s">
        <v>70</v>
      </c>
      <c r="D370" s="1">
        <v>17.46</v>
      </c>
      <c r="E370" s="2">
        <v>5.1</v>
      </c>
      <c r="F370" s="2">
        <v>89.05</v>
      </c>
      <c r="G370" t="s">
        <v>531</v>
      </c>
      <c r="H370" t="s">
        <v>14</v>
      </c>
      <c r="I370" t="s">
        <v>14</v>
      </c>
    </row>
    <row r="371" spans="1:9">
      <c r="A371" t="s">
        <v>546</v>
      </c>
      <c r="B371" t="s">
        <v>530</v>
      </c>
      <c r="C371" t="s">
        <v>511</v>
      </c>
      <c r="D371" s="1">
        <v>17.5</v>
      </c>
      <c r="E371" s="2">
        <v>3.35</v>
      </c>
      <c r="F371" s="2">
        <v>58.62</v>
      </c>
      <c r="G371" t="s">
        <v>531</v>
      </c>
      <c r="H371" t="s">
        <v>14</v>
      </c>
      <c r="I371" t="s">
        <v>14</v>
      </c>
    </row>
    <row r="372" spans="1:9">
      <c r="A372" t="s">
        <v>547</v>
      </c>
      <c r="B372" t="s">
        <v>530</v>
      </c>
      <c r="C372" t="s">
        <v>90</v>
      </c>
      <c r="D372" s="1">
        <v>17.46</v>
      </c>
      <c r="E372" s="2">
        <v>4.2</v>
      </c>
      <c r="F372" s="2">
        <v>73.33</v>
      </c>
      <c r="G372" t="s">
        <v>531</v>
      </c>
      <c r="H372" t="s">
        <v>14</v>
      </c>
      <c r="I372" t="s">
        <v>14</v>
      </c>
    </row>
    <row r="373" spans="1:9">
      <c r="A373" t="s">
        <v>548</v>
      </c>
      <c r="B373" t="s">
        <v>530</v>
      </c>
      <c r="C373" t="s">
        <v>81</v>
      </c>
      <c r="D373" s="1">
        <v>17.46</v>
      </c>
      <c r="E373" s="2">
        <v>3.85</v>
      </c>
      <c r="F373" s="2">
        <v>67.22</v>
      </c>
      <c r="G373" t="s">
        <v>531</v>
      </c>
      <c r="H373" t="s">
        <v>14</v>
      </c>
      <c r="I373" t="s">
        <v>14</v>
      </c>
    </row>
    <row r="374" spans="1:9">
      <c r="A374" t="s">
        <v>549</v>
      </c>
      <c r="B374" t="s">
        <v>530</v>
      </c>
      <c r="C374" t="s">
        <v>511</v>
      </c>
      <c r="D374" s="1">
        <v>17.44</v>
      </c>
      <c r="E374" s="2">
        <v>3.35</v>
      </c>
      <c r="F374" s="2">
        <v>58.42</v>
      </c>
      <c r="G374" t="s">
        <v>531</v>
      </c>
      <c r="H374" t="s">
        <v>14</v>
      </c>
      <c r="I374" t="s">
        <v>14</v>
      </c>
    </row>
    <row r="375" spans="1:9">
      <c r="A375" t="s">
        <v>550</v>
      </c>
      <c r="B375" t="s">
        <v>530</v>
      </c>
      <c r="C375" t="s">
        <v>88</v>
      </c>
      <c r="D375" s="1">
        <v>17.45</v>
      </c>
      <c r="E375" s="2">
        <v>4.6</v>
      </c>
      <c r="F375" s="2">
        <v>80.27</v>
      </c>
      <c r="G375" t="s">
        <v>531</v>
      </c>
      <c r="H375" t="s">
        <v>14</v>
      </c>
      <c r="I375" t="s">
        <v>14</v>
      </c>
    </row>
    <row r="376" spans="1:9">
      <c r="A376" t="s">
        <v>551</v>
      </c>
      <c r="B376" t="s">
        <v>530</v>
      </c>
      <c r="C376" t="s">
        <v>81</v>
      </c>
      <c r="D376" s="1">
        <v>17.44</v>
      </c>
      <c r="E376" s="2">
        <v>3.85</v>
      </c>
      <c r="F376" s="2">
        <v>67.14</v>
      </c>
      <c r="G376" t="s">
        <v>531</v>
      </c>
      <c r="H376" t="s">
        <v>14</v>
      </c>
      <c r="I376" t="s">
        <v>14</v>
      </c>
    </row>
    <row r="377" spans="1:9">
      <c r="A377" t="s">
        <v>552</v>
      </c>
      <c r="B377" t="s">
        <v>530</v>
      </c>
      <c r="C377" t="s">
        <v>90</v>
      </c>
      <c r="D377" s="1">
        <v>17.47</v>
      </c>
      <c r="E377" s="2">
        <v>4.2</v>
      </c>
      <c r="F377" s="2">
        <v>73.37</v>
      </c>
      <c r="G377" t="s">
        <v>531</v>
      </c>
      <c r="H377" t="s">
        <v>14</v>
      </c>
      <c r="I377" t="s">
        <v>14</v>
      </c>
    </row>
    <row r="378" spans="1:9">
      <c r="A378" t="s">
        <v>553</v>
      </c>
      <c r="B378" t="s">
        <v>530</v>
      </c>
      <c r="C378" t="s">
        <v>81</v>
      </c>
      <c r="D378" s="1">
        <v>17.52</v>
      </c>
      <c r="E378" s="2">
        <v>3.85</v>
      </c>
      <c r="F378" s="2">
        <v>67.45</v>
      </c>
      <c r="G378" t="s">
        <v>531</v>
      </c>
      <c r="H378" t="s">
        <v>14</v>
      </c>
      <c r="I378" t="s">
        <v>14</v>
      </c>
    </row>
    <row r="379" spans="1:9">
      <c r="A379" t="s">
        <v>554</v>
      </c>
      <c r="B379" t="s">
        <v>530</v>
      </c>
      <c r="C379" t="s">
        <v>90</v>
      </c>
      <c r="D379" s="1">
        <v>17.5</v>
      </c>
      <c r="E379" s="2">
        <v>4.2</v>
      </c>
      <c r="F379" s="2">
        <v>73.5</v>
      </c>
      <c r="G379" t="s">
        <v>531</v>
      </c>
      <c r="H379" t="s">
        <v>14</v>
      </c>
      <c r="I379" t="s">
        <v>14</v>
      </c>
    </row>
    <row r="380" spans="1:9">
      <c r="A380" t="s">
        <v>555</v>
      </c>
      <c r="B380" t="s">
        <v>530</v>
      </c>
      <c r="C380" t="s">
        <v>83</v>
      </c>
      <c r="D380" s="1">
        <v>17.47</v>
      </c>
      <c r="E380" s="2">
        <v>4.05</v>
      </c>
      <c r="F380" s="2">
        <v>70.75</v>
      </c>
      <c r="G380" t="s">
        <v>531</v>
      </c>
      <c r="H380" t="s">
        <v>14</v>
      </c>
      <c r="I380" t="s">
        <v>14</v>
      </c>
    </row>
    <row r="381" spans="1:9">
      <c r="A381" t="s">
        <v>556</v>
      </c>
      <c r="B381" t="s">
        <v>530</v>
      </c>
      <c r="C381" t="s">
        <v>81</v>
      </c>
      <c r="D381" s="1">
        <v>17.46</v>
      </c>
      <c r="E381" s="2">
        <v>3.85</v>
      </c>
      <c r="F381" s="2">
        <v>67.22</v>
      </c>
      <c r="G381" t="s">
        <v>531</v>
      </c>
      <c r="H381" t="s">
        <v>14</v>
      </c>
      <c r="I381" t="s">
        <v>14</v>
      </c>
    </row>
    <row r="382" spans="1:9">
      <c r="A382" t="s">
        <v>557</v>
      </c>
      <c r="B382" t="s">
        <v>530</v>
      </c>
      <c r="C382" t="s">
        <v>81</v>
      </c>
      <c r="D382" s="1">
        <v>17.46</v>
      </c>
      <c r="E382" s="2">
        <v>3.85</v>
      </c>
      <c r="F382" s="2">
        <v>67.22</v>
      </c>
      <c r="G382" t="s">
        <v>531</v>
      </c>
      <c r="H382" t="s">
        <v>14</v>
      </c>
      <c r="I382" t="s">
        <v>14</v>
      </c>
    </row>
    <row r="383" spans="1:9">
      <c r="A383" t="s">
        <v>558</v>
      </c>
      <c r="B383" t="s">
        <v>530</v>
      </c>
      <c r="C383" t="s">
        <v>70</v>
      </c>
      <c r="D383" s="1">
        <v>17.45</v>
      </c>
      <c r="E383" s="2">
        <v>5.1</v>
      </c>
      <c r="F383" s="2">
        <v>88.99</v>
      </c>
      <c r="G383" t="s">
        <v>531</v>
      </c>
      <c r="H383" t="s">
        <v>14</v>
      </c>
      <c r="I383" t="s">
        <v>14</v>
      </c>
    </row>
    <row r="384" spans="1:9">
      <c r="A384" t="s">
        <v>559</v>
      </c>
      <c r="B384" t="s">
        <v>530</v>
      </c>
      <c r="C384" t="s">
        <v>81</v>
      </c>
      <c r="D384" s="1">
        <v>17.45</v>
      </c>
      <c r="E384" s="2">
        <v>3.85</v>
      </c>
      <c r="F384" s="2">
        <v>67.18</v>
      </c>
      <c r="G384" t="s">
        <v>531</v>
      </c>
      <c r="H384" t="s">
        <v>14</v>
      </c>
      <c r="I384" t="s">
        <v>14</v>
      </c>
    </row>
    <row r="385" spans="1:9">
      <c r="A385" t="s">
        <v>560</v>
      </c>
      <c r="B385" t="s">
        <v>530</v>
      </c>
      <c r="C385" t="s">
        <v>81</v>
      </c>
      <c r="D385" s="1">
        <v>17.41</v>
      </c>
      <c r="E385" s="2">
        <v>3.85</v>
      </c>
      <c r="F385" s="2">
        <v>67.03</v>
      </c>
      <c r="G385" t="s">
        <v>531</v>
      </c>
      <c r="H385" t="s">
        <v>14</v>
      </c>
      <c r="I385" t="s">
        <v>14</v>
      </c>
    </row>
    <row r="386" spans="1:9">
      <c r="A386" t="s">
        <v>561</v>
      </c>
      <c r="B386" t="s">
        <v>530</v>
      </c>
      <c r="C386" t="s">
        <v>505</v>
      </c>
      <c r="D386" s="1">
        <v>17.4</v>
      </c>
      <c r="E386" s="2">
        <v>4.6</v>
      </c>
      <c r="F386" s="2">
        <v>80.04</v>
      </c>
      <c r="G386" t="s">
        <v>531</v>
      </c>
      <c r="H386" t="s">
        <v>14</v>
      </c>
      <c r="I386" t="s">
        <v>14</v>
      </c>
    </row>
    <row r="387" spans="1:9">
      <c r="A387" t="s">
        <v>562</v>
      </c>
      <c r="B387" t="s">
        <v>563</v>
      </c>
      <c r="C387" t="s">
        <v>564</v>
      </c>
      <c r="D387" s="1">
        <v>17.03</v>
      </c>
      <c r="E387" s="2">
        <v>5.6</v>
      </c>
      <c r="F387" s="2">
        <v>95.37</v>
      </c>
      <c r="G387" t="s">
        <v>565</v>
      </c>
      <c r="H387" t="s">
        <v>14</v>
      </c>
      <c r="I387" t="s">
        <v>14</v>
      </c>
    </row>
    <row r="388" spans="1:9">
      <c r="A388" t="s">
        <v>566</v>
      </c>
      <c r="B388" t="s">
        <v>563</v>
      </c>
      <c r="C388" t="s">
        <v>567</v>
      </c>
      <c r="D388" s="1">
        <v>16.53</v>
      </c>
      <c r="E388" s="2">
        <v>4.05</v>
      </c>
      <c r="F388" s="2">
        <v>66.95</v>
      </c>
      <c r="G388" t="s">
        <v>565</v>
      </c>
      <c r="H388" t="s">
        <v>14</v>
      </c>
      <c r="I388" t="s">
        <v>14</v>
      </c>
    </row>
    <row r="389" spans="1:9">
      <c r="A389" t="s">
        <v>568</v>
      </c>
      <c r="B389" t="s">
        <v>563</v>
      </c>
      <c r="C389" t="s">
        <v>569</v>
      </c>
      <c r="D389" s="1">
        <v>17.11</v>
      </c>
      <c r="E389" s="2">
        <v>4.2</v>
      </c>
      <c r="F389" s="2">
        <v>71.86</v>
      </c>
      <c r="G389" t="s">
        <v>565</v>
      </c>
      <c r="H389" t="s">
        <v>14</v>
      </c>
      <c r="I389" t="s">
        <v>14</v>
      </c>
    </row>
    <row r="390" spans="1:9">
      <c r="A390" t="s">
        <v>570</v>
      </c>
      <c r="B390" t="s">
        <v>563</v>
      </c>
      <c r="C390" t="s">
        <v>571</v>
      </c>
      <c r="D390" s="1">
        <v>17.07</v>
      </c>
      <c r="E390" s="2">
        <v>5.35</v>
      </c>
      <c r="F390" s="2">
        <v>91.32</v>
      </c>
      <c r="G390" t="s">
        <v>565</v>
      </c>
      <c r="H390" t="s">
        <v>14</v>
      </c>
      <c r="I390" t="s">
        <v>14</v>
      </c>
    </row>
    <row r="391" spans="1:9">
      <c r="A391" t="s">
        <v>572</v>
      </c>
      <c r="B391" t="s">
        <v>563</v>
      </c>
      <c r="C391" t="s">
        <v>573</v>
      </c>
      <c r="D391" s="1">
        <v>17.13</v>
      </c>
      <c r="E391" s="2">
        <v>5.85</v>
      </c>
      <c r="F391" s="2">
        <v>100.21</v>
      </c>
      <c r="G391" t="s">
        <v>565</v>
      </c>
      <c r="H391" t="s">
        <v>14</v>
      </c>
      <c r="I391" t="s">
        <v>14</v>
      </c>
    </row>
    <row r="392" spans="1:9">
      <c r="A392" t="s">
        <v>574</v>
      </c>
      <c r="B392" t="s">
        <v>563</v>
      </c>
      <c r="C392" t="s">
        <v>575</v>
      </c>
      <c r="D392" s="1">
        <v>16.89</v>
      </c>
      <c r="E392" s="2">
        <v>4.05</v>
      </c>
      <c r="F392" s="2">
        <v>68.4</v>
      </c>
      <c r="G392" t="s">
        <v>565</v>
      </c>
      <c r="H392" t="s">
        <v>14</v>
      </c>
      <c r="I392" t="s">
        <v>14</v>
      </c>
    </row>
    <row r="393" spans="1:9">
      <c r="A393" t="s">
        <v>576</v>
      </c>
      <c r="B393" t="s">
        <v>577</v>
      </c>
      <c r="C393" t="s">
        <v>293</v>
      </c>
      <c r="D393" s="1">
        <v>19.68</v>
      </c>
      <c r="E393" s="2">
        <v>3</v>
      </c>
      <c r="F393" s="2">
        <v>59.04</v>
      </c>
      <c r="G393" t="s">
        <v>578</v>
      </c>
      <c r="H393" t="s">
        <v>14</v>
      </c>
      <c r="I393" t="s">
        <v>14</v>
      </c>
    </row>
    <row r="394" spans="1:9">
      <c r="A394" t="s">
        <v>579</v>
      </c>
      <c r="B394" t="s">
        <v>577</v>
      </c>
      <c r="C394" t="s">
        <v>309</v>
      </c>
      <c r="D394" s="1">
        <v>19.64</v>
      </c>
      <c r="E394" s="2">
        <v>4.05</v>
      </c>
      <c r="F394" s="2">
        <v>79.54</v>
      </c>
      <c r="G394" t="s">
        <v>578</v>
      </c>
      <c r="H394" t="s">
        <v>14</v>
      </c>
      <c r="I394" t="s">
        <v>14</v>
      </c>
    </row>
    <row r="395" spans="1:9">
      <c r="A395" t="s">
        <v>580</v>
      </c>
      <c r="B395" t="s">
        <v>577</v>
      </c>
      <c r="C395" t="s">
        <v>259</v>
      </c>
      <c r="D395" s="1">
        <v>19.57</v>
      </c>
      <c r="E395" s="2">
        <v>4.05</v>
      </c>
      <c r="F395" s="2">
        <v>79.26</v>
      </c>
      <c r="G395" t="s">
        <v>578</v>
      </c>
      <c r="H395" t="s">
        <v>14</v>
      </c>
      <c r="I395" t="s">
        <v>14</v>
      </c>
    </row>
    <row r="396" spans="1:9">
      <c r="A396" t="s">
        <v>581</v>
      </c>
      <c r="B396" t="s">
        <v>577</v>
      </c>
      <c r="C396" t="s">
        <v>253</v>
      </c>
      <c r="D396" s="1">
        <v>19.6</v>
      </c>
      <c r="E396" s="2">
        <v>4.05</v>
      </c>
      <c r="F396" s="2">
        <v>79.38</v>
      </c>
      <c r="G396" t="s">
        <v>578</v>
      </c>
      <c r="H396" t="s">
        <v>14</v>
      </c>
      <c r="I396" t="s">
        <v>14</v>
      </c>
    </row>
    <row r="397" spans="1:9">
      <c r="A397" t="s">
        <v>582</v>
      </c>
      <c r="B397" t="s">
        <v>577</v>
      </c>
      <c r="C397" t="s">
        <v>253</v>
      </c>
      <c r="D397" s="1">
        <v>19.68</v>
      </c>
      <c r="E397" s="2">
        <v>4.05</v>
      </c>
      <c r="F397" s="2">
        <v>79.7</v>
      </c>
      <c r="G397" t="s">
        <v>578</v>
      </c>
      <c r="H397" t="s">
        <v>14</v>
      </c>
      <c r="I397" t="s">
        <v>14</v>
      </c>
    </row>
    <row r="398" spans="1:9">
      <c r="A398" t="s">
        <v>583</v>
      </c>
      <c r="B398" t="s">
        <v>577</v>
      </c>
      <c r="C398" t="s">
        <v>584</v>
      </c>
      <c r="D398" s="1">
        <v>19.63</v>
      </c>
      <c r="E398" s="2">
        <v>4.2</v>
      </c>
      <c r="F398" s="2">
        <v>82.45</v>
      </c>
      <c r="G398" t="s">
        <v>578</v>
      </c>
      <c r="H398" t="s">
        <v>14</v>
      </c>
      <c r="I398" t="s">
        <v>14</v>
      </c>
    </row>
    <row r="399" spans="1:9">
      <c r="A399" t="s">
        <v>585</v>
      </c>
      <c r="B399" t="s">
        <v>577</v>
      </c>
      <c r="C399" t="s">
        <v>259</v>
      </c>
      <c r="D399" s="1">
        <v>19.55</v>
      </c>
      <c r="E399" s="2">
        <v>4.05</v>
      </c>
      <c r="F399" s="2">
        <v>79.18</v>
      </c>
      <c r="G399" t="s">
        <v>578</v>
      </c>
      <c r="H399" t="s">
        <v>14</v>
      </c>
      <c r="I399" t="s">
        <v>14</v>
      </c>
    </row>
    <row r="400" spans="1:9">
      <c r="A400" t="s">
        <v>586</v>
      </c>
      <c r="B400" t="s">
        <v>577</v>
      </c>
      <c r="C400" t="s">
        <v>261</v>
      </c>
      <c r="D400" s="1">
        <v>19.67</v>
      </c>
      <c r="E400" s="2">
        <v>3</v>
      </c>
      <c r="F400" s="2">
        <v>59.01</v>
      </c>
      <c r="G400" t="s">
        <v>578</v>
      </c>
      <c r="H400" t="s">
        <v>14</v>
      </c>
      <c r="I400" t="s">
        <v>14</v>
      </c>
    </row>
    <row r="401" spans="1:9">
      <c r="A401" t="s">
        <v>587</v>
      </c>
      <c r="B401" t="s">
        <v>577</v>
      </c>
      <c r="C401" t="s">
        <v>253</v>
      </c>
      <c r="D401" s="1">
        <v>19.66</v>
      </c>
      <c r="E401" s="2">
        <v>4.05</v>
      </c>
      <c r="F401" s="2">
        <v>79.62</v>
      </c>
      <c r="G401" t="s">
        <v>578</v>
      </c>
      <c r="H401" t="s">
        <v>14</v>
      </c>
      <c r="I401" t="s">
        <v>14</v>
      </c>
    </row>
    <row r="402" spans="1:9">
      <c r="A402" t="s">
        <v>588</v>
      </c>
      <c r="B402" t="s">
        <v>577</v>
      </c>
      <c r="C402" t="s">
        <v>251</v>
      </c>
      <c r="D402" s="1">
        <v>19.62</v>
      </c>
      <c r="E402" s="2">
        <v>3.75</v>
      </c>
      <c r="F402" s="2">
        <v>73.58</v>
      </c>
      <c r="G402" t="s">
        <v>578</v>
      </c>
      <c r="H402" t="s">
        <v>14</v>
      </c>
      <c r="I402" t="s">
        <v>14</v>
      </c>
    </row>
    <row r="403" spans="1:9">
      <c r="A403" t="s">
        <v>589</v>
      </c>
      <c r="B403" t="s">
        <v>577</v>
      </c>
      <c r="C403" t="s">
        <v>259</v>
      </c>
      <c r="D403" s="1">
        <v>19.55</v>
      </c>
      <c r="E403" s="2">
        <v>4.05</v>
      </c>
      <c r="F403" s="2">
        <v>79.18</v>
      </c>
      <c r="G403" t="s">
        <v>578</v>
      </c>
      <c r="H403" t="s">
        <v>14</v>
      </c>
      <c r="I403" t="s">
        <v>14</v>
      </c>
    </row>
    <row r="404" spans="1:9">
      <c r="A404" t="s">
        <v>590</v>
      </c>
      <c r="B404" t="s">
        <v>577</v>
      </c>
      <c r="C404" t="s">
        <v>253</v>
      </c>
      <c r="D404" s="1">
        <v>19.53</v>
      </c>
      <c r="E404" s="2">
        <v>4.05</v>
      </c>
      <c r="F404" s="2">
        <v>79.1</v>
      </c>
      <c r="G404" t="s">
        <v>578</v>
      </c>
      <c r="H404" t="s">
        <v>14</v>
      </c>
      <c r="I404" t="s">
        <v>14</v>
      </c>
    </row>
    <row r="405" spans="1:9">
      <c r="A405" t="s">
        <v>591</v>
      </c>
      <c r="B405" t="s">
        <v>577</v>
      </c>
      <c r="C405" t="s">
        <v>267</v>
      </c>
      <c r="D405" s="1">
        <v>19.58</v>
      </c>
      <c r="E405" s="2">
        <v>4.8</v>
      </c>
      <c r="F405" s="2">
        <v>93.98</v>
      </c>
      <c r="G405" t="s">
        <v>578</v>
      </c>
      <c r="H405" t="s">
        <v>14</v>
      </c>
      <c r="I405" t="s">
        <v>14</v>
      </c>
    </row>
    <row r="406" spans="1:9">
      <c r="A406" t="s">
        <v>592</v>
      </c>
      <c r="B406" t="s">
        <v>577</v>
      </c>
      <c r="C406" t="s">
        <v>261</v>
      </c>
      <c r="D406" s="1">
        <v>19.56</v>
      </c>
      <c r="E406" s="2">
        <v>3</v>
      </c>
      <c r="F406" s="2">
        <v>58.68</v>
      </c>
      <c r="G406" t="s">
        <v>578</v>
      </c>
      <c r="H406" t="s">
        <v>14</v>
      </c>
      <c r="I406" t="s">
        <v>14</v>
      </c>
    </row>
    <row r="407" spans="1:9">
      <c r="A407" t="s">
        <v>593</v>
      </c>
      <c r="B407" t="s">
        <v>577</v>
      </c>
      <c r="C407" t="s">
        <v>253</v>
      </c>
      <c r="D407" s="1">
        <v>19.61</v>
      </c>
      <c r="E407" s="2">
        <v>4.05</v>
      </c>
      <c r="F407" s="2">
        <v>79.42</v>
      </c>
      <c r="G407" t="s">
        <v>578</v>
      </c>
      <c r="H407" t="s">
        <v>14</v>
      </c>
      <c r="I407" t="s">
        <v>14</v>
      </c>
    </row>
    <row r="408" spans="1:9">
      <c r="A408" t="s">
        <v>594</v>
      </c>
      <c r="B408" t="s">
        <v>577</v>
      </c>
      <c r="C408" t="s">
        <v>309</v>
      </c>
      <c r="D408" s="1">
        <v>19.57</v>
      </c>
      <c r="E408" s="2">
        <v>4.05</v>
      </c>
      <c r="F408" s="2">
        <v>79.26</v>
      </c>
      <c r="G408" t="s">
        <v>578</v>
      </c>
      <c r="H408" t="s">
        <v>14</v>
      </c>
      <c r="I408" t="s">
        <v>14</v>
      </c>
    </row>
    <row r="409" spans="1:9">
      <c r="A409" t="s">
        <v>595</v>
      </c>
      <c r="B409" t="s">
        <v>577</v>
      </c>
      <c r="C409" t="s">
        <v>261</v>
      </c>
      <c r="D409" s="1">
        <v>19.61</v>
      </c>
      <c r="E409" s="2">
        <v>3</v>
      </c>
      <c r="F409" s="2">
        <v>58.83</v>
      </c>
      <c r="G409" t="s">
        <v>578</v>
      </c>
      <c r="H409" t="s">
        <v>14</v>
      </c>
      <c r="I409" t="s">
        <v>14</v>
      </c>
    </row>
    <row r="410" spans="1:9">
      <c r="A410" t="s">
        <v>596</v>
      </c>
      <c r="B410" t="s">
        <v>577</v>
      </c>
      <c r="C410" t="s">
        <v>253</v>
      </c>
      <c r="D410" s="1">
        <v>19.56</v>
      </c>
      <c r="E410" s="2">
        <v>4.05</v>
      </c>
      <c r="F410" s="2">
        <v>79.22</v>
      </c>
      <c r="G410" t="s">
        <v>578</v>
      </c>
      <c r="H410" t="s">
        <v>14</v>
      </c>
      <c r="I410" t="s">
        <v>14</v>
      </c>
    </row>
    <row r="411" spans="1:9">
      <c r="A411" t="s">
        <v>597</v>
      </c>
      <c r="B411" t="s">
        <v>577</v>
      </c>
      <c r="C411" t="s">
        <v>261</v>
      </c>
      <c r="D411" s="1">
        <v>19.54</v>
      </c>
      <c r="E411" s="2">
        <v>3</v>
      </c>
      <c r="F411" s="2">
        <v>58.62</v>
      </c>
      <c r="G411" t="s">
        <v>578</v>
      </c>
      <c r="H411" t="s">
        <v>14</v>
      </c>
      <c r="I411" t="s">
        <v>14</v>
      </c>
    </row>
    <row r="412" spans="1:9">
      <c r="A412" t="s">
        <v>598</v>
      </c>
      <c r="B412" t="s">
        <v>577</v>
      </c>
      <c r="C412" t="s">
        <v>270</v>
      </c>
      <c r="D412" s="1">
        <v>19.68</v>
      </c>
      <c r="E412" s="2">
        <v>3.75</v>
      </c>
      <c r="F412" s="2">
        <v>73.8</v>
      </c>
      <c r="G412" t="s">
        <v>578</v>
      </c>
      <c r="H412" t="s">
        <v>14</v>
      </c>
      <c r="I412" t="s">
        <v>14</v>
      </c>
    </row>
    <row r="413" spans="1:9">
      <c r="A413" t="s">
        <v>599</v>
      </c>
      <c r="B413" t="s">
        <v>577</v>
      </c>
      <c r="C413" t="s">
        <v>253</v>
      </c>
      <c r="D413" s="1">
        <v>19.59</v>
      </c>
      <c r="E413" s="2">
        <v>4.05</v>
      </c>
      <c r="F413" s="2">
        <v>79.34</v>
      </c>
      <c r="G413" t="s">
        <v>578</v>
      </c>
      <c r="H413" t="s">
        <v>14</v>
      </c>
      <c r="I413" t="s">
        <v>14</v>
      </c>
    </row>
    <row r="414" spans="1:9">
      <c r="A414" t="s">
        <v>600</v>
      </c>
      <c r="B414" t="s">
        <v>577</v>
      </c>
      <c r="C414" t="s">
        <v>251</v>
      </c>
      <c r="D414" s="1">
        <v>19.56</v>
      </c>
      <c r="E414" s="2">
        <v>3.75</v>
      </c>
      <c r="F414" s="2">
        <v>73.35</v>
      </c>
      <c r="G414" t="s">
        <v>578</v>
      </c>
      <c r="H414" t="s">
        <v>14</v>
      </c>
      <c r="I414" t="s">
        <v>14</v>
      </c>
    </row>
    <row r="415" spans="1:9">
      <c r="A415" t="s">
        <v>601</v>
      </c>
      <c r="B415" t="s">
        <v>577</v>
      </c>
      <c r="C415" t="s">
        <v>253</v>
      </c>
      <c r="D415" s="1">
        <v>19.57</v>
      </c>
      <c r="E415" s="2">
        <v>4.05</v>
      </c>
      <c r="F415" s="2">
        <v>79.26</v>
      </c>
      <c r="G415" t="s">
        <v>578</v>
      </c>
      <c r="H415" t="s">
        <v>14</v>
      </c>
      <c r="I415" t="s">
        <v>14</v>
      </c>
    </row>
    <row r="416" spans="1:9">
      <c r="A416" t="s">
        <v>602</v>
      </c>
      <c r="B416" t="s">
        <v>577</v>
      </c>
      <c r="C416" t="s">
        <v>251</v>
      </c>
      <c r="D416" s="1">
        <v>19.65</v>
      </c>
      <c r="E416" s="2">
        <v>3.75</v>
      </c>
      <c r="F416" s="2">
        <v>73.69</v>
      </c>
      <c r="G416" t="s">
        <v>578</v>
      </c>
      <c r="H416" t="s">
        <v>14</v>
      </c>
      <c r="I416" t="s">
        <v>14</v>
      </c>
    </row>
    <row r="417" spans="1:9">
      <c r="A417" t="s">
        <v>603</v>
      </c>
      <c r="B417" t="s">
        <v>577</v>
      </c>
      <c r="C417" t="s">
        <v>311</v>
      </c>
      <c r="D417" s="1">
        <v>19.63</v>
      </c>
      <c r="E417" s="2">
        <v>4.05</v>
      </c>
      <c r="F417" s="2">
        <v>79.5</v>
      </c>
      <c r="G417" t="s">
        <v>578</v>
      </c>
      <c r="H417" t="s">
        <v>14</v>
      </c>
      <c r="I417" t="s">
        <v>14</v>
      </c>
    </row>
    <row r="418" spans="1:9">
      <c r="A418" t="s">
        <v>604</v>
      </c>
      <c r="B418" t="s">
        <v>577</v>
      </c>
      <c r="C418" t="s">
        <v>251</v>
      </c>
      <c r="D418" s="1">
        <v>19.55</v>
      </c>
      <c r="E418" s="2">
        <v>3.75</v>
      </c>
      <c r="F418" s="2">
        <v>73.31</v>
      </c>
      <c r="G418" t="s">
        <v>578</v>
      </c>
      <c r="H418" t="s">
        <v>14</v>
      </c>
      <c r="I418" t="s">
        <v>14</v>
      </c>
    </row>
    <row r="419" spans="1:9">
      <c r="A419" t="s">
        <v>605</v>
      </c>
      <c r="B419" t="s">
        <v>577</v>
      </c>
      <c r="C419" t="s">
        <v>606</v>
      </c>
      <c r="D419" s="1">
        <v>19.63</v>
      </c>
      <c r="E419" s="2">
        <v>3</v>
      </c>
      <c r="F419" s="2">
        <v>58.89</v>
      </c>
      <c r="G419" t="s">
        <v>578</v>
      </c>
      <c r="H419" t="s">
        <v>14</v>
      </c>
      <c r="I419" t="s">
        <v>14</v>
      </c>
    </row>
    <row r="420" spans="1:9">
      <c r="A420" t="s">
        <v>607</v>
      </c>
      <c r="B420" t="s">
        <v>577</v>
      </c>
      <c r="C420" t="s">
        <v>311</v>
      </c>
      <c r="D420" s="1">
        <v>19.58</v>
      </c>
      <c r="E420" s="2">
        <v>4.05</v>
      </c>
      <c r="F420" s="2">
        <v>79.3</v>
      </c>
      <c r="G420" t="s">
        <v>578</v>
      </c>
      <c r="H420" t="s">
        <v>14</v>
      </c>
      <c r="I420" t="s">
        <v>14</v>
      </c>
    </row>
    <row r="421" spans="1:9">
      <c r="A421" t="s">
        <v>608</v>
      </c>
      <c r="B421" t="s">
        <v>577</v>
      </c>
      <c r="C421" t="s">
        <v>261</v>
      </c>
      <c r="D421" s="1">
        <v>19.59</v>
      </c>
      <c r="E421" s="2">
        <v>3</v>
      </c>
      <c r="F421" s="2">
        <v>58.77</v>
      </c>
      <c r="G421" t="s">
        <v>578</v>
      </c>
      <c r="H421" t="s">
        <v>14</v>
      </c>
      <c r="I421" t="s">
        <v>14</v>
      </c>
    </row>
    <row r="422" spans="1:9">
      <c r="A422" t="s">
        <v>609</v>
      </c>
      <c r="B422" t="s">
        <v>577</v>
      </c>
      <c r="C422" t="s">
        <v>606</v>
      </c>
      <c r="D422" s="1">
        <v>19.64</v>
      </c>
      <c r="E422" s="2">
        <v>3</v>
      </c>
      <c r="F422" s="2">
        <v>58.92</v>
      </c>
      <c r="G422" t="s">
        <v>578</v>
      </c>
      <c r="H422" t="s">
        <v>14</v>
      </c>
      <c r="I422" t="s">
        <v>14</v>
      </c>
    </row>
    <row r="423" spans="1:9">
      <c r="A423" t="s">
        <v>610</v>
      </c>
      <c r="B423" t="s">
        <v>577</v>
      </c>
      <c r="C423" t="s">
        <v>253</v>
      </c>
      <c r="D423" s="1">
        <v>19.63</v>
      </c>
      <c r="E423" s="2">
        <v>4.05</v>
      </c>
      <c r="F423" s="2">
        <v>79.5</v>
      </c>
      <c r="G423" t="s">
        <v>578</v>
      </c>
      <c r="H423" t="s">
        <v>14</v>
      </c>
      <c r="I423" t="s">
        <v>14</v>
      </c>
    </row>
    <row r="424" spans="1:9">
      <c r="A424" t="s">
        <v>611</v>
      </c>
      <c r="B424" t="s">
        <v>577</v>
      </c>
      <c r="C424" t="s">
        <v>261</v>
      </c>
      <c r="D424" s="1">
        <v>19.56</v>
      </c>
      <c r="E424" s="2">
        <v>3</v>
      </c>
      <c r="F424" s="2">
        <v>58.68</v>
      </c>
      <c r="G424" t="s">
        <v>578</v>
      </c>
      <c r="H424" t="s">
        <v>14</v>
      </c>
      <c r="I424" t="s">
        <v>14</v>
      </c>
    </row>
    <row r="425" spans="1:9">
      <c r="A425" t="s">
        <v>612</v>
      </c>
      <c r="B425" t="s">
        <v>577</v>
      </c>
      <c r="C425" t="s">
        <v>259</v>
      </c>
      <c r="D425" s="1">
        <v>19.57</v>
      </c>
      <c r="E425" s="2">
        <v>4.05</v>
      </c>
      <c r="F425" s="2">
        <v>79.26</v>
      </c>
      <c r="G425" t="s">
        <v>578</v>
      </c>
      <c r="H425" t="s">
        <v>14</v>
      </c>
      <c r="I425" t="s">
        <v>14</v>
      </c>
    </row>
    <row r="426" spans="1:9">
      <c r="A426" t="s">
        <v>613</v>
      </c>
      <c r="B426" t="s">
        <v>614</v>
      </c>
      <c r="C426" t="s">
        <v>289</v>
      </c>
      <c r="D426" s="1">
        <v>15.78</v>
      </c>
      <c r="E426" s="2">
        <v>4.2</v>
      </c>
      <c r="F426" s="2">
        <v>66.28</v>
      </c>
      <c r="G426" t="s">
        <v>615</v>
      </c>
      <c r="H426" t="s">
        <v>14</v>
      </c>
      <c r="I426" t="s">
        <v>14</v>
      </c>
    </row>
    <row r="427" spans="1:9">
      <c r="A427" t="s">
        <v>616</v>
      </c>
      <c r="B427" t="s">
        <v>614</v>
      </c>
      <c r="C427" t="s">
        <v>309</v>
      </c>
      <c r="D427" s="1">
        <v>15.79</v>
      </c>
      <c r="E427" s="2">
        <v>4.05</v>
      </c>
      <c r="F427" s="2">
        <v>63.95</v>
      </c>
      <c r="G427" t="s">
        <v>615</v>
      </c>
      <c r="H427" t="s">
        <v>14</v>
      </c>
      <c r="I427" t="s">
        <v>14</v>
      </c>
    </row>
    <row r="428" spans="1:9">
      <c r="A428" t="s">
        <v>617</v>
      </c>
      <c r="B428" t="s">
        <v>614</v>
      </c>
      <c r="C428" t="s">
        <v>293</v>
      </c>
      <c r="D428" s="1">
        <v>15.82</v>
      </c>
      <c r="E428" s="2">
        <v>3</v>
      </c>
      <c r="F428" s="2">
        <v>47.46</v>
      </c>
      <c r="G428" t="s">
        <v>615</v>
      </c>
      <c r="H428" t="s">
        <v>14</v>
      </c>
      <c r="I428" t="s">
        <v>14</v>
      </c>
    </row>
    <row r="429" spans="1:9">
      <c r="A429" t="s">
        <v>618</v>
      </c>
      <c r="B429" t="s">
        <v>614</v>
      </c>
      <c r="C429" t="s">
        <v>295</v>
      </c>
      <c r="D429" s="1">
        <v>15.76</v>
      </c>
      <c r="E429" s="2">
        <v>4.05</v>
      </c>
      <c r="F429" s="2">
        <v>63.83</v>
      </c>
      <c r="G429" t="s">
        <v>615</v>
      </c>
      <c r="H429" t="s">
        <v>14</v>
      </c>
      <c r="I429" t="s">
        <v>14</v>
      </c>
    </row>
    <row r="430" spans="1:9">
      <c r="A430" t="s">
        <v>619</v>
      </c>
      <c r="B430" t="s">
        <v>614</v>
      </c>
      <c r="C430" t="s">
        <v>249</v>
      </c>
      <c r="D430" s="1">
        <v>15.83</v>
      </c>
      <c r="E430" s="2">
        <v>4.2</v>
      </c>
      <c r="F430" s="2">
        <v>66.49</v>
      </c>
      <c r="G430" t="s">
        <v>615</v>
      </c>
      <c r="H430" t="s">
        <v>14</v>
      </c>
      <c r="I430" t="s">
        <v>14</v>
      </c>
    </row>
    <row r="431" spans="1:9">
      <c r="A431" t="s">
        <v>620</v>
      </c>
      <c r="B431" t="s">
        <v>614</v>
      </c>
      <c r="C431" t="s">
        <v>584</v>
      </c>
      <c r="D431" s="1">
        <v>15.73</v>
      </c>
      <c r="E431" s="2">
        <v>4.2</v>
      </c>
      <c r="F431" s="2">
        <v>66.07</v>
      </c>
      <c r="G431" t="s">
        <v>615</v>
      </c>
      <c r="H431" t="s">
        <v>14</v>
      </c>
      <c r="I431" t="s">
        <v>14</v>
      </c>
    </row>
    <row r="432" spans="1:9">
      <c r="A432" t="s">
        <v>621</v>
      </c>
      <c r="B432" t="s">
        <v>614</v>
      </c>
      <c r="C432" t="s">
        <v>253</v>
      </c>
      <c r="D432" s="1">
        <v>15.76</v>
      </c>
      <c r="E432" s="2">
        <v>4.05</v>
      </c>
      <c r="F432" s="2">
        <v>63.83</v>
      </c>
      <c r="G432" t="s">
        <v>615</v>
      </c>
      <c r="H432" t="s">
        <v>14</v>
      </c>
      <c r="I432" t="s">
        <v>14</v>
      </c>
    </row>
    <row r="433" spans="1:9">
      <c r="A433" t="s">
        <v>622</v>
      </c>
      <c r="B433" t="s">
        <v>614</v>
      </c>
      <c r="C433" t="s">
        <v>253</v>
      </c>
      <c r="D433" s="1">
        <v>15.73</v>
      </c>
      <c r="E433" s="2">
        <v>4.05</v>
      </c>
      <c r="F433" s="2">
        <v>63.71</v>
      </c>
      <c r="G433" t="s">
        <v>615</v>
      </c>
      <c r="H433" t="s">
        <v>14</v>
      </c>
      <c r="I433" t="s">
        <v>14</v>
      </c>
    </row>
    <row r="434" spans="1:9">
      <c r="A434" t="s">
        <v>623</v>
      </c>
      <c r="B434" t="s">
        <v>614</v>
      </c>
      <c r="C434" t="s">
        <v>251</v>
      </c>
      <c r="D434" s="1">
        <v>15.68</v>
      </c>
      <c r="E434" s="2">
        <v>3.75</v>
      </c>
      <c r="F434" s="2">
        <v>58.8</v>
      </c>
      <c r="G434" t="s">
        <v>615</v>
      </c>
      <c r="H434" t="s">
        <v>14</v>
      </c>
      <c r="I434" t="s">
        <v>14</v>
      </c>
    </row>
    <row r="435" spans="1:9">
      <c r="A435" t="s">
        <v>624</v>
      </c>
      <c r="B435" t="s">
        <v>614</v>
      </c>
      <c r="C435" t="s">
        <v>253</v>
      </c>
      <c r="D435" s="1">
        <v>15.78</v>
      </c>
      <c r="E435" s="2">
        <v>4.05</v>
      </c>
      <c r="F435" s="2">
        <v>63.91</v>
      </c>
      <c r="G435" t="s">
        <v>615</v>
      </c>
      <c r="H435" t="s">
        <v>14</v>
      </c>
      <c r="I435" t="s">
        <v>14</v>
      </c>
    </row>
    <row r="436" spans="1:9">
      <c r="A436" t="s">
        <v>625</v>
      </c>
      <c r="B436" t="s">
        <v>614</v>
      </c>
      <c r="C436" t="s">
        <v>626</v>
      </c>
      <c r="D436" s="1">
        <v>15.72</v>
      </c>
      <c r="E436" s="2">
        <v>3.7</v>
      </c>
      <c r="F436" s="2">
        <v>58.16</v>
      </c>
      <c r="G436" t="s">
        <v>615</v>
      </c>
      <c r="H436" t="s">
        <v>14</v>
      </c>
      <c r="I436" t="s">
        <v>14</v>
      </c>
    </row>
    <row r="437" spans="1:9">
      <c r="A437" t="s">
        <v>627</v>
      </c>
      <c r="B437" t="s">
        <v>614</v>
      </c>
      <c r="C437" t="s">
        <v>309</v>
      </c>
      <c r="D437" s="1">
        <v>15.75</v>
      </c>
      <c r="E437" s="2">
        <v>4.05</v>
      </c>
      <c r="F437" s="2">
        <v>63.79</v>
      </c>
      <c r="G437" t="s">
        <v>615</v>
      </c>
      <c r="H437" t="s">
        <v>14</v>
      </c>
      <c r="I437" t="s">
        <v>14</v>
      </c>
    </row>
    <row r="438" spans="1:9">
      <c r="A438" t="s">
        <v>628</v>
      </c>
      <c r="B438" t="s">
        <v>614</v>
      </c>
      <c r="C438" t="s">
        <v>253</v>
      </c>
      <c r="D438" s="1">
        <v>15.71</v>
      </c>
      <c r="E438" s="2">
        <v>4.05</v>
      </c>
      <c r="F438" s="2">
        <v>63.63</v>
      </c>
      <c r="G438" t="s">
        <v>615</v>
      </c>
      <c r="H438" t="s">
        <v>14</v>
      </c>
      <c r="I438" t="s">
        <v>14</v>
      </c>
    </row>
    <row r="439" spans="1:9">
      <c r="A439" t="s">
        <v>629</v>
      </c>
      <c r="B439" t="s">
        <v>614</v>
      </c>
      <c r="C439" t="s">
        <v>249</v>
      </c>
      <c r="D439" s="1">
        <v>15.84</v>
      </c>
      <c r="E439" s="2">
        <v>4.2</v>
      </c>
      <c r="F439" s="2">
        <v>66.53</v>
      </c>
      <c r="G439" t="s">
        <v>615</v>
      </c>
      <c r="H439" t="s">
        <v>14</v>
      </c>
      <c r="I439" t="s">
        <v>14</v>
      </c>
    </row>
    <row r="440" spans="1:9">
      <c r="A440" t="s">
        <v>630</v>
      </c>
      <c r="B440" t="s">
        <v>614</v>
      </c>
      <c r="C440" t="s">
        <v>251</v>
      </c>
      <c r="D440" s="1">
        <v>15.82</v>
      </c>
      <c r="E440" s="2">
        <v>3.75</v>
      </c>
      <c r="F440" s="2">
        <v>59.32</v>
      </c>
      <c r="G440" t="s">
        <v>615</v>
      </c>
      <c r="H440" t="s">
        <v>14</v>
      </c>
      <c r="I440" t="s">
        <v>14</v>
      </c>
    </row>
    <row r="441" spans="1:9">
      <c r="A441" t="s">
        <v>631</v>
      </c>
      <c r="B441" t="s">
        <v>614</v>
      </c>
      <c r="C441" t="s">
        <v>261</v>
      </c>
      <c r="D441" s="1">
        <v>15.78</v>
      </c>
      <c r="E441" s="2">
        <v>3</v>
      </c>
      <c r="F441" s="2">
        <v>47.34</v>
      </c>
      <c r="G441" t="s">
        <v>615</v>
      </c>
      <c r="H441" t="s">
        <v>14</v>
      </c>
      <c r="I441" t="s">
        <v>14</v>
      </c>
    </row>
    <row r="442" spans="1:9">
      <c r="A442" t="s">
        <v>632</v>
      </c>
      <c r="B442" t="s">
        <v>614</v>
      </c>
      <c r="C442" t="s">
        <v>251</v>
      </c>
      <c r="D442" s="1">
        <v>15.72</v>
      </c>
      <c r="E442" s="2">
        <v>3.75</v>
      </c>
      <c r="F442" s="2">
        <v>58.95</v>
      </c>
      <c r="G442" t="s">
        <v>615</v>
      </c>
      <c r="H442" t="s">
        <v>14</v>
      </c>
      <c r="I442" t="s">
        <v>14</v>
      </c>
    </row>
    <row r="443" spans="1:9">
      <c r="A443" t="s">
        <v>633</v>
      </c>
      <c r="B443" t="s">
        <v>614</v>
      </c>
      <c r="C443" t="s">
        <v>326</v>
      </c>
      <c r="D443" s="1">
        <v>15.72</v>
      </c>
      <c r="E443" s="2">
        <v>2.9</v>
      </c>
      <c r="F443" s="2">
        <v>45.59</v>
      </c>
      <c r="G443" t="s">
        <v>615</v>
      </c>
      <c r="H443" t="s">
        <v>14</v>
      </c>
      <c r="I443" t="s">
        <v>14</v>
      </c>
    </row>
    <row r="444" spans="1:9">
      <c r="A444" t="s">
        <v>634</v>
      </c>
      <c r="B444" t="s">
        <v>614</v>
      </c>
      <c r="C444" t="s">
        <v>270</v>
      </c>
      <c r="D444" s="1">
        <v>15.81</v>
      </c>
      <c r="E444" s="2">
        <v>3.75</v>
      </c>
      <c r="F444" s="2">
        <v>59.29</v>
      </c>
      <c r="G444" t="s">
        <v>615</v>
      </c>
      <c r="H444" t="s">
        <v>14</v>
      </c>
      <c r="I444" t="s">
        <v>14</v>
      </c>
    </row>
    <row r="445" spans="1:9">
      <c r="A445" t="s">
        <v>635</v>
      </c>
      <c r="B445" t="s">
        <v>614</v>
      </c>
      <c r="C445" t="s">
        <v>326</v>
      </c>
      <c r="D445" s="1">
        <v>15.74</v>
      </c>
      <c r="E445" s="2">
        <v>2.9</v>
      </c>
      <c r="F445" s="2">
        <v>45.65</v>
      </c>
      <c r="G445" t="s">
        <v>615</v>
      </c>
      <c r="H445" t="s">
        <v>14</v>
      </c>
      <c r="I445" t="s">
        <v>14</v>
      </c>
    </row>
    <row r="446" spans="1:9">
      <c r="A446" t="s">
        <v>636</v>
      </c>
      <c r="B446" t="s">
        <v>614</v>
      </c>
      <c r="C446" t="s">
        <v>309</v>
      </c>
      <c r="D446" s="1">
        <v>15.6</v>
      </c>
      <c r="E446" s="2">
        <v>4.05</v>
      </c>
      <c r="F446" s="2">
        <v>63.18</v>
      </c>
      <c r="G446" t="s">
        <v>615</v>
      </c>
      <c r="H446" t="s">
        <v>14</v>
      </c>
      <c r="I446" t="s">
        <v>14</v>
      </c>
    </row>
    <row r="447" spans="1:9">
      <c r="A447" t="s">
        <v>637</v>
      </c>
      <c r="B447" t="s">
        <v>614</v>
      </c>
      <c r="C447" t="s">
        <v>309</v>
      </c>
      <c r="D447" s="1">
        <v>15.84</v>
      </c>
      <c r="E447" s="2">
        <v>4.05</v>
      </c>
      <c r="F447" s="2">
        <v>64.15</v>
      </c>
      <c r="G447" t="s">
        <v>615</v>
      </c>
      <c r="H447" t="s">
        <v>14</v>
      </c>
      <c r="I447" t="s">
        <v>14</v>
      </c>
    </row>
    <row r="448" spans="1:9">
      <c r="A448" t="s">
        <v>638</v>
      </c>
      <c r="B448" t="s">
        <v>614</v>
      </c>
      <c r="C448" t="s">
        <v>584</v>
      </c>
      <c r="D448" s="1">
        <v>15.78</v>
      </c>
      <c r="E448" s="2">
        <v>4.2</v>
      </c>
      <c r="F448" s="2">
        <v>66.28</v>
      </c>
      <c r="G448" t="s">
        <v>615</v>
      </c>
      <c r="H448" t="s">
        <v>14</v>
      </c>
      <c r="I448" t="s">
        <v>14</v>
      </c>
    </row>
    <row r="449" spans="1:9">
      <c r="A449" t="s">
        <v>639</v>
      </c>
      <c r="B449" t="s">
        <v>614</v>
      </c>
      <c r="C449" t="s">
        <v>606</v>
      </c>
      <c r="D449" s="1">
        <v>15.7</v>
      </c>
      <c r="E449" s="2">
        <v>3</v>
      </c>
      <c r="F449" s="2">
        <v>47.1</v>
      </c>
      <c r="G449" t="s">
        <v>615</v>
      </c>
      <c r="H449" t="s">
        <v>14</v>
      </c>
      <c r="I449" t="s">
        <v>14</v>
      </c>
    </row>
    <row r="450" spans="1:9">
      <c r="A450" t="s">
        <v>640</v>
      </c>
      <c r="B450" t="s">
        <v>614</v>
      </c>
      <c r="C450" t="s">
        <v>253</v>
      </c>
      <c r="D450" s="1">
        <v>15.76</v>
      </c>
      <c r="E450" s="2">
        <v>4.05</v>
      </c>
      <c r="F450" s="2">
        <v>63.83</v>
      </c>
      <c r="G450" t="s">
        <v>615</v>
      </c>
      <c r="H450" t="s">
        <v>14</v>
      </c>
      <c r="I450" t="s">
        <v>14</v>
      </c>
    </row>
    <row r="451" spans="1:9">
      <c r="A451" t="s">
        <v>641</v>
      </c>
      <c r="B451" t="s">
        <v>614</v>
      </c>
      <c r="C451" t="s">
        <v>326</v>
      </c>
      <c r="D451" s="1">
        <v>15.79</v>
      </c>
      <c r="E451" s="2">
        <v>2.9</v>
      </c>
      <c r="F451" s="2">
        <v>45.79</v>
      </c>
      <c r="G451" t="s">
        <v>615</v>
      </c>
      <c r="H451" t="s">
        <v>14</v>
      </c>
      <c r="I451" t="s">
        <v>14</v>
      </c>
    </row>
    <row r="452" spans="1:9">
      <c r="A452" t="s">
        <v>642</v>
      </c>
      <c r="B452" t="s">
        <v>614</v>
      </c>
      <c r="C452" t="s">
        <v>643</v>
      </c>
      <c r="D452" s="1">
        <v>15.84</v>
      </c>
      <c r="E452" s="2">
        <v>3.65</v>
      </c>
      <c r="F452" s="2">
        <v>57.82</v>
      </c>
      <c r="G452" t="s">
        <v>615</v>
      </c>
      <c r="H452" t="s">
        <v>14</v>
      </c>
      <c r="I452" t="s">
        <v>14</v>
      </c>
    </row>
    <row r="453" spans="1:9">
      <c r="A453" t="s">
        <v>644</v>
      </c>
      <c r="B453" t="s">
        <v>614</v>
      </c>
      <c r="C453" t="s">
        <v>253</v>
      </c>
      <c r="D453" s="1">
        <v>15.66</v>
      </c>
      <c r="E453" s="2">
        <v>4.05</v>
      </c>
      <c r="F453" s="2">
        <v>63.42</v>
      </c>
      <c r="G453" t="s">
        <v>615</v>
      </c>
      <c r="H453" t="s">
        <v>14</v>
      </c>
      <c r="I453" t="s">
        <v>14</v>
      </c>
    </row>
    <row r="454" spans="1:9">
      <c r="A454" t="s">
        <v>645</v>
      </c>
      <c r="B454" t="s">
        <v>614</v>
      </c>
      <c r="C454" t="s">
        <v>259</v>
      </c>
      <c r="D454" s="1">
        <v>15.78</v>
      </c>
      <c r="E454" s="2">
        <v>4.05</v>
      </c>
      <c r="F454" s="2">
        <v>63.91</v>
      </c>
      <c r="G454" t="s">
        <v>615</v>
      </c>
      <c r="H454" t="s">
        <v>14</v>
      </c>
      <c r="I454" t="s">
        <v>14</v>
      </c>
    </row>
    <row r="455" spans="1:9">
      <c r="A455" t="s">
        <v>646</v>
      </c>
      <c r="B455" t="s">
        <v>614</v>
      </c>
      <c r="C455" t="s">
        <v>253</v>
      </c>
      <c r="D455" s="1">
        <v>15.83</v>
      </c>
      <c r="E455" s="2">
        <v>4.05</v>
      </c>
      <c r="F455" s="2">
        <v>64.11</v>
      </c>
      <c r="G455" t="s">
        <v>615</v>
      </c>
      <c r="H455" t="s">
        <v>14</v>
      </c>
      <c r="I455" t="s">
        <v>14</v>
      </c>
    </row>
    <row r="456" spans="1:9">
      <c r="A456" t="s">
        <v>647</v>
      </c>
      <c r="B456" t="s">
        <v>614</v>
      </c>
      <c r="C456" t="s">
        <v>251</v>
      </c>
      <c r="D456" s="1">
        <v>15.8</v>
      </c>
      <c r="E456" s="2">
        <v>3.75</v>
      </c>
      <c r="F456" s="2">
        <v>59.25</v>
      </c>
      <c r="G456" t="s">
        <v>615</v>
      </c>
      <c r="H456" t="s">
        <v>14</v>
      </c>
      <c r="I456" t="s">
        <v>14</v>
      </c>
    </row>
    <row r="457" spans="1:9">
      <c r="A457" t="s">
        <v>648</v>
      </c>
      <c r="B457" t="s">
        <v>649</v>
      </c>
      <c r="C457" t="s">
        <v>18</v>
      </c>
      <c r="D457" s="1">
        <v>16.17</v>
      </c>
      <c r="E457" s="2">
        <v>5.35</v>
      </c>
      <c r="F457" s="2">
        <v>86.51</v>
      </c>
      <c r="G457" t="s">
        <v>650</v>
      </c>
      <c r="H457" t="s">
        <v>14</v>
      </c>
      <c r="I457" t="s">
        <v>14</v>
      </c>
    </row>
    <row r="458" spans="1:9">
      <c r="A458" t="s">
        <v>651</v>
      </c>
      <c r="B458" t="s">
        <v>649</v>
      </c>
      <c r="C458" t="s">
        <v>345</v>
      </c>
      <c r="D458" s="1">
        <v>16.09</v>
      </c>
      <c r="E458" s="2">
        <v>5.35</v>
      </c>
      <c r="F458" s="2">
        <v>86.08</v>
      </c>
      <c r="G458" t="s">
        <v>650</v>
      </c>
      <c r="H458" t="s">
        <v>14</v>
      </c>
      <c r="I458" t="s">
        <v>14</v>
      </c>
    </row>
    <row r="459" spans="1:9">
      <c r="A459" t="s">
        <v>652</v>
      </c>
      <c r="B459" t="s">
        <v>649</v>
      </c>
      <c r="C459" t="s">
        <v>653</v>
      </c>
      <c r="D459" s="1">
        <v>16.01</v>
      </c>
      <c r="E459" s="2">
        <v>6.05</v>
      </c>
      <c r="F459" s="2">
        <v>96.86</v>
      </c>
      <c r="G459" t="s">
        <v>650</v>
      </c>
      <c r="H459" t="s">
        <v>14</v>
      </c>
      <c r="I459" t="s">
        <v>14</v>
      </c>
    </row>
    <row r="460" spans="1:9">
      <c r="A460" t="s">
        <v>654</v>
      </c>
      <c r="B460" t="s">
        <v>649</v>
      </c>
      <c r="C460" t="s">
        <v>23</v>
      </c>
      <c r="D460" s="1">
        <v>16.13</v>
      </c>
      <c r="E460" s="2">
        <v>3.85</v>
      </c>
      <c r="F460" s="2">
        <v>62.1</v>
      </c>
      <c r="G460" t="s">
        <v>650</v>
      </c>
      <c r="H460" t="s">
        <v>14</v>
      </c>
      <c r="I460" t="s">
        <v>14</v>
      </c>
    </row>
    <row r="461" spans="1:9">
      <c r="A461" t="s">
        <v>655</v>
      </c>
      <c r="B461" t="s">
        <v>649</v>
      </c>
      <c r="C461" t="s">
        <v>656</v>
      </c>
      <c r="D461" s="1">
        <v>16.12</v>
      </c>
      <c r="E461" s="2">
        <v>6.6</v>
      </c>
      <c r="F461" s="2">
        <v>106.39</v>
      </c>
      <c r="G461" t="s">
        <v>650</v>
      </c>
      <c r="H461" t="s">
        <v>14</v>
      </c>
      <c r="I461" t="s">
        <v>14</v>
      </c>
    </row>
    <row r="462" spans="1:9">
      <c r="A462" t="s">
        <v>657</v>
      </c>
      <c r="B462" t="s">
        <v>649</v>
      </c>
      <c r="C462" t="s">
        <v>18</v>
      </c>
      <c r="D462" s="1">
        <v>16.1</v>
      </c>
      <c r="E462" s="2">
        <v>5.35</v>
      </c>
      <c r="F462" s="2">
        <v>86.14</v>
      </c>
      <c r="G462" t="s">
        <v>650</v>
      </c>
      <c r="H462" t="s">
        <v>14</v>
      </c>
      <c r="I462" t="s">
        <v>14</v>
      </c>
    </row>
    <row r="463" spans="1:9">
      <c r="A463" t="s">
        <v>658</v>
      </c>
      <c r="B463" t="s">
        <v>649</v>
      </c>
      <c r="C463" t="s">
        <v>330</v>
      </c>
      <c r="D463" s="1">
        <v>16.05</v>
      </c>
      <c r="E463" s="2">
        <v>5.6</v>
      </c>
      <c r="F463" s="2">
        <v>89.88</v>
      </c>
      <c r="G463" t="s">
        <v>650</v>
      </c>
      <c r="H463" t="s">
        <v>14</v>
      </c>
      <c r="I463" t="s">
        <v>14</v>
      </c>
    </row>
    <row r="464" spans="1:9">
      <c r="A464" t="s">
        <v>659</v>
      </c>
      <c r="B464" t="s">
        <v>649</v>
      </c>
      <c r="C464" t="s">
        <v>378</v>
      </c>
      <c r="D464" s="1">
        <v>1</v>
      </c>
      <c r="E464" s="2">
        <v>100</v>
      </c>
      <c r="F464" s="2">
        <v>100</v>
      </c>
      <c r="G464" t="s">
        <v>650</v>
      </c>
      <c r="H464" t="s">
        <v>14</v>
      </c>
      <c r="I464" t="s">
        <v>14</v>
      </c>
    </row>
    <row r="465" spans="1:9">
      <c r="A465" t="s">
        <v>660</v>
      </c>
      <c r="B465" t="s">
        <v>649</v>
      </c>
      <c r="C465" t="s">
        <v>330</v>
      </c>
      <c r="D465" s="1">
        <v>16.1</v>
      </c>
      <c r="E465" s="2">
        <v>5.6</v>
      </c>
      <c r="F465" s="2">
        <v>90.16</v>
      </c>
      <c r="G465" t="s">
        <v>650</v>
      </c>
      <c r="H465" t="s">
        <v>14</v>
      </c>
      <c r="I465" t="s">
        <v>14</v>
      </c>
    </row>
    <row r="466" spans="1:9">
      <c r="A466" t="s">
        <v>661</v>
      </c>
      <c r="B466" t="s">
        <v>649</v>
      </c>
      <c r="C466" t="s">
        <v>662</v>
      </c>
      <c r="D466" s="1">
        <v>16.25</v>
      </c>
      <c r="E466" s="2">
        <v>5.85</v>
      </c>
      <c r="F466" s="2">
        <v>95.06</v>
      </c>
      <c r="G466" t="s">
        <v>650</v>
      </c>
      <c r="H466" t="s">
        <v>14</v>
      </c>
      <c r="I466" t="s">
        <v>14</v>
      </c>
    </row>
    <row r="467" spans="1:9">
      <c r="A467" t="s">
        <v>663</v>
      </c>
      <c r="B467" t="s">
        <v>649</v>
      </c>
      <c r="C467" t="s">
        <v>664</v>
      </c>
      <c r="D467" s="1">
        <v>16.59</v>
      </c>
      <c r="E467" s="2">
        <v>3.35</v>
      </c>
      <c r="F467" s="2">
        <v>55.58</v>
      </c>
      <c r="G467" t="s">
        <v>650</v>
      </c>
      <c r="H467" t="s">
        <v>14</v>
      </c>
      <c r="I467" t="s">
        <v>14</v>
      </c>
    </row>
    <row r="468" spans="1:9">
      <c r="A468" t="s">
        <v>665</v>
      </c>
      <c r="B468" t="s">
        <v>649</v>
      </c>
      <c r="C468" t="s">
        <v>666</v>
      </c>
      <c r="D468" s="1">
        <v>16.57</v>
      </c>
      <c r="E468" s="2">
        <v>5.1</v>
      </c>
      <c r="F468" s="2">
        <v>84.51</v>
      </c>
      <c r="G468" t="s">
        <v>650</v>
      </c>
      <c r="H468" t="s">
        <v>14</v>
      </c>
      <c r="I468" t="s">
        <v>14</v>
      </c>
    </row>
    <row r="469" spans="1:9">
      <c r="A469" t="s">
        <v>667</v>
      </c>
      <c r="B469" t="s">
        <v>649</v>
      </c>
      <c r="C469" t="s">
        <v>359</v>
      </c>
      <c r="D469" s="1">
        <v>16.53</v>
      </c>
      <c r="E469" s="2">
        <v>5.35</v>
      </c>
      <c r="F469" s="2">
        <v>88.44</v>
      </c>
      <c r="G469" t="s">
        <v>650</v>
      </c>
      <c r="H469" t="s">
        <v>14</v>
      </c>
      <c r="I469" t="s">
        <v>14</v>
      </c>
    </row>
    <row r="470" spans="1:9">
      <c r="A470" t="s">
        <v>668</v>
      </c>
      <c r="B470" t="s">
        <v>649</v>
      </c>
      <c r="C470" t="s">
        <v>669</v>
      </c>
      <c r="D470" s="1">
        <v>16.56</v>
      </c>
      <c r="E470" s="2">
        <v>3.35</v>
      </c>
      <c r="F470" s="2">
        <v>55.48</v>
      </c>
      <c r="G470" t="s">
        <v>650</v>
      </c>
      <c r="H470" t="s">
        <v>14</v>
      </c>
      <c r="I470" t="s">
        <v>14</v>
      </c>
    </row>
    <row r="471" spans="1:9">
      <c r="A471" t="s">
        <v>670</v>
      </c>
      <c r="B471" t="s">
        <v>649</v>
      </c>
      <c r="C471" t="s">
        <v>359</v>
      </c>
      <c r="D471" s="1">
        <v>16.62</v>
      </c>
      <c r="E471" s="2">
        <v>5.35</v>
      </c>
      <c r="F471" s="2">
        <v>88.92</v>
      </c>
      <c r="G471" t="s">
        <v>650</v>
      </c>
      <c r="H471" t="s">
        <v>14</v>
      </c>
      <c r="I471" t="s">
        <v>14</v>
      </c>
    </row>
    <row r="472" spans="1:9">
      <c r="A472" t="s">
        <v>671</v>
      </c>
      <c r="B472" t="s">
        <v>649</v>
      </c>
      <c r="C472" t="s">
        <v>367</v>
      </c>
      <c r="D472" s="1">
        <v>16.62</v>
      </c>
      <c r="E472" s="2">
        <v>3.85</v>
      </c>
      <c r="F472" s="2">
        <v>63.99</v>
      </c>
      <c r="G472" t="s">
        <v>650</v>
      </c>
      <c r="H472" t="s">
        <v>14</v>
      </c>
      <c r="I472" t="s">
        <v>14</v>
      </c>
    </row>
    <row r="473" spans="1:9">
      <c r="A473" t="s">
        <v>672</v>
      </c>
      <c r="B473" t="s">
        <v>649</v>
      </c>
      <c r="C473" t="s">
        <v>666</v>
      </c>
      <c r="D473" s="1">
        <v>16.57</v>
      </c>
      <c r="E473" s="2">
        <v>5.1</v>
      </c>
      <c r="F473" s="2">
        <v>84.51</v>
      </c>
      <c r="G473" t="s">
        <v>650</v>
      </c>
      <c r="H473" t="s">
        <v>14</v>
      </c>
      <c r="I473" t="s">
        <v>14</v>
      </c>
    </row>
    <row r="474" spans="1:9">
      <c r="A474" t="s">
        <v>673</v>
      </c>
      <c r="B474" t="s">
        <v>649</v>
      </c>
      <c r="C474" t="s">
        <v>674</v>
      </c>
      <c r="D474" s="1">
        <v>16.64</v>
      </c>
      <c r="E474" s="2">
        <v>5.35</v>
      </c>
      <c r="F474" s="2">
        <v>89.02</v>
      </c>
      <c r="G474" t="s">
        <v>650</v>
      </c>
      <c r="H474" t="s">
        <v>14</v>
      </c>
      <c r="I474" t="s">
        <v>14</v>
      </c>
    </row>
    <row r="475" spans="1:9">
      <c r="A475" t="s">
        <v>675</v>
      </c>
      <c r="B475" t="s">
        <v>649</v>
      </c>
      <c r="C475" t="s">
        <v>361</v>
      </c>
      <c r="D475" s="1">
        <v>16.59</v>
      </c>
      <c r="E475" s="2">
        <v>6.05</v>
      </c>
      <c r="F475" s="2">
        <v>100.37</v>
      </c>
      <c r="G475" t="s">
        <v>650</v>
      </c>
      <c r="H475" t="s">
        <v>14</v>
      </c>
      <c r="I475" t="s">
        <v>14</v>
      </c>
    </row>
    <row r="476" spans="1:9">
      <c r="A476" t="s">
        <v>676</v>
      </c>
      <c r="B476" t="s">
        <v>677</v>
      </c>
      <c r="C476" t="s">
        <v>293</v>
      </c>
      <c r="D476" s="1">
        <v>14.57</v>
      </c>
      <c r="E476" s="2">
        <v>3</v>
      </c>
      <c r="F476" s="2">
        <v>43.71</v>
      </c>
      <c r="G476" t="s">
        <v>678</v>
      </c>
      <c r="H476" t="s">
        <v>14</v>
      </c>
      <c r="I476" t="s">
        <v>14</v>
      </c>
    </row>
    <row r="477" spans="1:9">
      <c r="A477" t="s">
        <v>679</v>
      </c>
      <c r="B477" t="s">
        <v>677</v>
      </c>
      <c r="C477" t="s">
        <v>253</v>
      </c>
      <c r="D477" s="1">
        <v>14.6</v>
      </c>
      <c r="E477" s="2">
        <v>4.05</v>
      </c>
      <c r="F477" s="2">
        <v>59.13</v>
      </c>
      <c r="G477" t="s">
        <v>678</v>
      </c>
      <c r="H477" t="s">
        <v>14</v>
      </c>
      <c r="I477" t="s">
        <v>14</v>
      </c>
    </row>
    <row r="478" spans="1:9">
      <c r="A478" t="s">
        <v>680</v>
      </c>
      <c r="B478" t="s">
        <v>677</v>
      </c>
      <c r="C478" t="s">
        <v>295</v>
      </c>
      <c r="D478" s="1">
        <v>14.55</v>
      </c>
      <c r="E478" s="2">
        <v>4.05</v>
      </c>
      <c r="F478" s="2">
        <v>58.93</v>
      </c>
      <c r="G478" t="s">
        <v>678</v>
      </c>
      <c r="H478" t="s">
        <v>14</v>
      </c>
      <c r="I478" t="s">
        <v>14</v>
      </c>
    </row>
    <row r="479" spans="1:9">
      <c r="A479" t="s">
        <v>681</v>
      </c>
      <c r="B479" t="s">
        <v>677</v>
      </c>
      <c r="C479" t="s">
        <v>293</v>
      </c>
      <c r="D479" s="1">
        <v>14.56</v>
      </c>
      <c r="E479" s="2">
        <v>3</v>
      </c>
      <c r="F479" s="2">
        <v>43.68</v>
      </c>
      <c r="G479" t="s">
        <v>678</v>
      </c>
      <c r="H479" t="s">
        <v>14</v>
      </c>
      <c r="I479" t="s">
        <v>14</v>
      </c>
    </row>
    <row r="480" spans="1:9">
      <c r="A480" t="s">
        <v>682</v>
      </c>
      <c r="B480" t="s">
        <v>677</v>
      </c>
      <c r="C480" t="s">
        <v>251</v>
      </c>
      <c r="D480" s="1">
        <v>14.57</v>
      </c>
      <c r="E480" s="2">
        <v>3.75</v>
      </c>
      <c r="F480" s="2">
        <v>54.64</v>
      </c>
      <c r="G480" t="s">
        <v>678</v>
      </c>
      <c r="H480" t="s">
        <v>14</v>
      </c>
      <c r="I480" t="s">
        <v>14</v>
      </c>
    </row>
    <row r="481" spans="1:9">
      <c r="A481" t="s">
        <v>683</v>
      </c>
      <c r="B481" t="s">
        <v>677</v>
      </c>
      <c r="C481" t="s">
        <v>249</v>
      </c>
      <c r="D481" s="1">
        <v>14.52</v>
      </c>
      <c r="E481" s="2">
        <v>4.2</v>
      </c>
      <c r="F481" s="2">
        <v>60.98</v>
      </c>
      <c r="G481" t="s">
        <v>678</v>
      </c>
      <c r="H481" t="s">
        <v>14</v>
      </c>
      <c r="I481" t="s">
        <v>14</v>
      </c>
    </row>
    <row r="482" spans="1:9">
      <c r="A482" t="s">
        <v>684</v>
      </c>
      <c r="B482" t="s">
        <v>677</v>
      </c>
      <c r="C482" t="s">
        <v>249</v>
      </c>
      <c r="D482" s="1">
        <v>14.51</v>
      </c>
      <c r="E482" s="2">
        <v>4.2</v>
      </c>
      <c r="F482" s="2">
        <v>60.94</v>
      </c>
      <c r="G482" t="s">
        <v>678</v>
      </c>
      <c r="H482" t="s">
        <v>14</v>
      </c>
      <c r="I482" t="s">
        <v>14</v>
      </c>
    </row>
    <row r="483" spans="1:9">
      <c r="A483" t="s">
        <v>685</v>
      </c>
      <c r="B483" t="s">
        <v>677</v>
      </c>
      <c r="C483" t="s">
        <v>263</v>
      </c>
      <c r="D483" s="1">
        <v>14.52</v>
      </c>
      <c r="E483" s="2">
        <v>4.05</v>
      </c>
      <c r="F483" s="2">
        <v>58.81</v>
      </c>
      <c r="G483" t="s">
        <v>678</v>
      </c>
      <c r="H483" t="s">
        <v>14</v>
      </c>
      <c r="I483" t="s">
        <v>14</v>
      </c>
    </row>
    <row r="484" spans="1:9">
      <c r="A484" t="s">
        <v>686</v>
      </c>
      <c r="B484" t="s">
        <v>677</v>
      </c>
      <c r="C484" t="s">
        <v>253</v>
      </c>
      <c r="D484" s="1">
        <v>14.57</v>
      </c>
      <c r="E484" s="2">
        <v>4.05</v>
      </c>
      <c r="F484" s="2">
        <v>59.01</v>
      </c>
      <c r="G484" t="s">
        <v>678</v>
      </c>
      <c r="H484" t="s">
        <v>14</v>
      </c>
      <c r="I484" t="s">
        <v>14</v>
      </c>
    </row>
    <row r="485" spans="1:9">
      <c r="A485" t="s">
        <v>687</v>
      </c>
      <c r="B485" t="s">
        <v>677</v>
      </c>
      <c r="C485" t="s">
        <v>259</v>
      </c>
      <c r="D485" s="1">
        <v>14.46</v>
      </c>
      <c r="E485" s="2">
        <v>4.05</v>
      </c>
      <c r="F485" s="2">
        <v>58.56</v>
      </c>
      <c r="G485" t="s">
        <v>678</v>
      </c>
      <c r="H485" t="s">
        <v>14</v>
      </c>
      <c r="I485" t="s">
        <v>14</v>
      </c>
    </row>
    <row r="486" spans="1:9">
      <c r="A486" t="s">
        <v>688</v>
      </c>
      <c r="B486" t="s">
        <v>677</v>
      </c>
      <c r="C486" t="s">
        <v>253</v>
      </c>
      <c r="D486" s="1">
        <v>14.54</v>
      </c>
      <c r="E486" s="2">
        <v>4.05</v>
      </c>
      <c r="F486" s="2">
        <v>58.89</v>
      </c>
      <c r="G486" t="s">
        <v>678</v>
      </c>
      <c r="H486" t="s">
        <v>14</v>
      </c>
      <c r="I486" t="s">
        <v>14</v>
      </c>
    </row>
    <row r="487" spans="1:9">
      <c r="A487" t="s">
        <v>689</v>
      </c>
      <c r="B487" t="s">
        <v>677</v>
      </c>
      <c r="C487" t="s">
        <v>251</v>
      </c>
      <c r="D487" s="1">
        <v>14.45</v>
      </c>
      <c r="E487" s="2">
        <v>3.75</v>
      </c>
      <c r="F487" s="2">
        <v>54.19</v>
      </c>
      <c r="G487" t="s">
        <v>678</v>
      </c>
      <c r="H487" t="s">
        <v>14</v>
      </c>
      <c r="I487" t="s">
        <v>14</v>
      </c>
    </row>
    <row r="488" spans="1:9">
      <c r="A488" t="s">
        <v>690</v>
      </c>
      <c r="B488" t="s">
        <v>677</v>
      </c>
      <c r="C488" t="s">
        <v>311</v>
      </c>
      <c r="D488" s="1">
        <v>14.53</v>
      </c>
      <c r="E488" s="2">
        <v>4.05</v>
      </c>
      <c r="F488" s="2">
        <v>58.85</v>
      </c>
      <c r="G488" t="s">
        <v>678</v>
      </c>
      <c r="H488" t="s">
        <v>14</v>
      </c>
      <c r="I488" t="s">
        <v>14</v>
      </c>
    </row>
    <row r="489" spans="1:9">
      <c r="A489" t="s">
        <v>691</v>
      </c>
      <c r="B489" t="s">
        <v>677</v>
      </c>
      <c r="C489" t="s">
        <v>249</v>
      </c>
      <c r="D489" s="1">
        <v>14.57</v>
      </c>
      <c r="E489" s="2">
        <v>4.2</v>
      </c>
      <c r="F489" s="2">
        <v>61.19</v>
      </c>
      <c r="G489" t="s">
        <v>678</v>
      </c>
      <c r="H489" t="s">
        <v>14</v>
      </c>
      <c r="I489" t="s">
        <v>14</v>
      </c>
    </row>
    <row r="490" spans="1:9">
      <c r="A490" t="s">
        <v>692</v>
      </c>
      <c r="B490" t="s">
        <v>677</v>
      </c>
      <c r="C490" t="s">
        <v>311</v>
      </c>
      <c r="D490" s="1">
        <v>14.53</v>
      </c>
      <c r="E490" s="2">
        <v>4.05</v>
      </c>
      <c r="F490" s="2">
        <v>58.85</v>
      </c>
      <c r="G490" t="s">
        <v>678</v>
      </c>
      <c r="H490" t="s">
        <v>14</v>
      </c>
      <c r="I490" t="s">
        <v>14</v>
      </c>
    </row>
    <row r="491" spans="1:9">
      <c r="A491" t="s">
        <v>693</v>
      </c>
      <c r="B491" t="s">
        <v>677</v>
      </c>
      <c r="C491" t="s">
        <v>253</v>
      </c>
      <c r="D491" s="1">
        <v>14.51</v>
      </c>
      <c r="E491" s="2">
        <v>4.05</v>
      </c>
      <c r="F491" s="2">
        <v>58.77</v>
      </c>
      <c r="G491" t="s">
        <v>678</v>
      </c>
      <c r="H491" t="s">
        <v>14</v>
      </c>
      <c r="I491" t="s">
        <v>14</v>
      </c>
    </row>
    <row r="492" spans="1:9">
      <c r="A492" t="s">
        <v>694</v>
      </c>
      <c r="B492" t="s">
        <v>677</v>
      </c>
      <c r="C492" t="s">
        <v>249</v>
      </c>
      <c r="D492" s="1">
        <v>14.47</v>
      </c>
      <c r="E492" s="2">
        <v>4.2</v>
      </c>
      <c r="F492" s="2">
        <v>60.77</v>
      </c>
      <c r="G492" t="s">
        <v>678</v>
      </c>
      <c r="H492" t="s">
        <v>14</v>
      </c>
      <c r="I492" t="s">
        <v>14</v>
      </c>
    </row>
    <row r="493" spans="1:9">
      <c r="A493" t="s">
        <v>695</v>
      </c>
      <c r="B493" t="s">
        <v>677</v>
      </c>
      <c r="C493" t="s">
        <v>249</v>
      </c>
      <c r="D493" s="1">
        <v>14.54</v>
      </c>
      <c r="E493" s="2">
        <v>4.2</v>
      </c>
      <c r="F493" s="2">
        <v>61.07</v>
      </c>
      <c r="G493" t="s">
        <v>678</v>
      </c>
      <c r="H493" t="s">
        <v>14</v>
      </c>
      <c r="I493" t="s">
        <v>14</v>
      </c>
    </row>
    <row r="494" spans="1:9">
      <c r="A494" t="s">
        <v>696</v>
      </c>
      <c r="B494" t="s">
        <v>677</v>
      </c>
      <c r="C494" t="s">
        <v>293</v>
      </c>
      <c r="D494" s="1">
        <v>14.58</v>
      </c>
      <c r="E494" s="2">
        <v>3</v>
      </c>
      <c r="F494" s="2">
        <v>43.74</v>
      </c>
      <c r="G494" t="s">
        <v>678</v>
      </c>
      <c r="H494" t="s">
        <v>14</v>
      </c>
      <c r="I494" t="s">
        <v>14</v>
      </c>
    </row>
    <row r="495" spans="1:9">
      <c r="A495" t="s">
        <v>697</v>
      </c>
      <c r="B495" t="s">
        <v>677</v>
      </c>
      <c r="C495" t="s">
        <v>311</v>
      </c>
      <c r="D495" s="1">
        <v>14.53</v>
      </c>
      <c r="E495" s="2">
        <v>4.05</v>
      </c>
      <c r="F495" s="2">
        <v>58.85</v>
      </c>
      <c r="G495" t="s">
        <v>678</v>
      </c>
      <c r="H495" t="s">
        <v>14</v>
      </c>
      <c r="I495" t="s">
        <v>14</v>
      </c>
    </row>
    <row r="496" spans="1:9">
      <c r="A496" t="s">
        <v>698</v>
      </c>
      <c r="B496" t="s">
        <v>677</v>
      </c>
      <c r="C496" t="s">
        <v>320</v>
      </c>
      <c r="D496" s="1">
        <v>14.54</v>
      </c>
      <c r="E496" s="2">
        <v>4.05</v>
      </c>
      <c r="F496" s="2">
        <v>58.89</v>
      </c>
      <c r="G496" t="s">
        <v>678</v>
      </c>
      <c r="H496" t="s">
        <v>14</v>
      </c>
      <c r="I496" t="s">
        <v>14</v>
      </c>
    </row>
    <row r="497" spans="1:9">
      <c r="A497" t="s">
        <v>699</v>
      </c>
      <c r="B497" t="s">
        <v>677</v>
      </c>
      <c r="C497" t="s">
        <v>293</v>
      </c>
      <c r="D497" s="1">
        <v>14.52</v>
      </c>
      <c r="E497" s="2">
        <v>3</v>
      </c>
      <c r="F497" s="2">
        <v>43.56</v>
      </c>
      <c r="G497" t="s">
        <v>678</v>
      </c>
      <c r="H497" t="s">
        <v>14</v>
      </c>
      <c r="I497" t="s">
        <v>14</v>
      </c>
    </row>
    <row r="498" spans="1:9">
      <c r="A498" t="s">
        <v>700</v>
      </c>
      <c r="B498" t="s">
        <v>677</v>
      </c>
      <c r="C498" t="s">
        <v>311</v>
      </c>
      <c r="D498" s="1">
        <v>14.56</v>
      </c>
      <c r="E498" s="2">
        <v>4.05</v>
      </c>
      <c r="F498" s="2">
        <v>58.97</v>
      </c>
      <c r="G498" t="s">
        <v>678</v>
      </c>
      <c r="H498" t="s">
        <v>14</v>
      </c>
      <c r="I498" t="s">
        <v>14</v>
      </c>
    </row>
    <row r="499" spans="1:9">
      <c r="A499" t="s">
        <v>701</v>
      </c>
      <c r="B499" t="s">
        <v>677</v>
      </c>
      <c r="C499" t="s">
        <v>261</v>
      </c>
      <c r="D499" s="1">
        <v>14.55</v>
      </c>
      <c r="E499" s="2">
        <v>3</v>
      </c>
      <c r="F499" s="2">
        <v>43.65</v>
      </c>
      <c r="G499" t="s">
        <v>678</v>
      </c>
      <c r="H499" t="s">
        <v>14</v>
      </c>
      <c r="I499" t="s">
        <v>14</v>
      </c>
    </row>
    <row r="500" spans="1:9">
      <c r="A500" t="s">
        <v>702</v>
      </c>
      <c r="B500" t="s">
        <v>677</v>
      </c>
      <c r="C500" t="s">
        <v>606</v>
      </c>
      <c r="D500" s="1">
        <v>14.55</v>
      </c>
      <c r="E500" s="2">
        <v>3</v>
      </c>
      <c r="F500" s="2">
        <v>43.65</v>
      </c>
      <c r="G500" t="s">
        <v>678</v>
      </c>
      <c r="H500" t="s">
        <v>14</v>
      </c>
      <c r="I500" t="s">
        <v>14</v>
      </c>
    </row>
    <row r="501" spans="1:9">
      <c r="A501" t="s">
        <v>703</v>
      </c>
      <c r="B501" t="s">
        <v>677</v>
      </c>
      <c r="C501" t="s">
        <v>253</v>
      </c>
      <c r="D501" s="1">
        <v>14.59</v>
      </c>
      <c r="E501" s="2">
        <v>4.05</v>
      </c>
      <c r="F501" s="2">
        <v>59.09</v>
      </c>
      <c r="G501" t="s">
        <v>678</v>
      </c>
      <c r="H501" t="s">
        <v>14</v>
      </c>
      <c r="I501" t="s">
        <v>14</v>
      </c>
    </row>
    <row r="502" spans="1:9">
      <c r="A502" t="s">
        <v>704</v>
      </c>
      <c r="B502" t="s">
        <v>677</v>
      </c>
      <c r="C502" t="s">
        <v>261</v>
      </c>
      <c r="D502" s="1">
        <v>14.58</v>
      </c>
      <c r="E502" s="2">
        <v>3</v>
      </c>
      <c r="F502" s="2">
        <v>43.74</v>
      </c>
      <c r="G502" t="s">
        <v>678</v>
      </c>
      <c r="H502" t="s">
        <v>14</v>
      </c>
      <c r="I502" t="s">
        <v>14</v>
      </c>
    </row>
    <row r="503" spans="1:9">
      <c r="A503" t="s">
        <v>705</v>
      </c>
      <c r="B503" t="s">
        <v>677</v>
      </c>
      <c r="C503" t="s">
        <v>584</v>
      </c>
      <c r="D503" s="1">
        <v>14.56</v>
      </c>
      <c r="E503" s="2">
        <v>4.2</v>
      </c>
      <c r="F503" s="2">
        <v>61.15</v>
      </c>
      <c r="G503" t="s">
        <v>678</v>
      </c>
      <c r="H503" t="s">
        <v>14</v>
      </c>
      <c r="I503" t="s">
        <v>14</v>
      </c>
    </row>
    <row r="504" spans="1:9">
      <c r="A504" t="s">
        <v>706</v>
      </c>
      <c r="B504" t="s">
        <v>707</v>
      </c>
      <c r="C504" t="s">
        <v>293</v>
      </c>
      <c r="D504" s="1">
        <v>13.69</v>
      </c>
      <c r="E504" s="2">
        <v>3</v>
      </c>
      <c r="F504" s="2">
        <v>41.07</v>
      </c>
      <c r="G504" t="s">
        <v>708</v>
      </c>
      <c r="H504" t="s">
        <v>14</v>
      </c>
      <c r="I504" t="s">
        <v>14</v>
      </c>
    </row>
    <row r="505" spans="1:9">
      <c r="A505" t="s">
        <v>709</v>
      </c>
      <c r="B505" t="s">
        <v>707</v>
      </c>
      <c r="C505" t="s">
        <v>253</v>
      </c>
      <c r="D505" s="1">
        <v>13.57</v>
      </c>
      <c r="E505" s="2">
        <v>4.05</v>
      </c>
      <c r="F505" s="2">
        <v>54.96</v>
      </c>
      <c r="G505" t="s">
        <v>708</v>
      </c>
      <c r="H505" t="s">
        <v>14</v>
      </c>
      <c r="I505" t="s">
        <v>14</v>
      </c>
    </row>
    <row r="506" spans="1:9">
      <c r="A506" t="s">
        <v>710</v>
      </c>
      <c r="B506" t="s">
        <v>707</v>
      </c>
      <c r="C506" t="s">
        <v>295</v>
      </c>
      <c r="D506" s="1">
        <v>13.68</v>
      </c>
      <c r="E506" s="2">
        <v>4.05</v>
      </c>
      <c r="F506" s="2">
        <v>55.4</v>
      </c>
      <c r="G506" t="s">
        <v>708</v>
      </c>
      <c r="H506" t="s">
        <v>14</v>
      </c>
      <c r="I506" t="s">
        <v>14</v>
      </c>
    </row>
    <row r="507" spans="1:9">
      <c r="A507" t="s">
        <v>711</v>
      </c>
      <c r="B507" t="s">
        <v>707</v>
      </c>
      <c r="C507" t="s">
        <v>253</v>
      </c>
      <c r="D507" s="1">
        <v>13.75</v>
      </c>
      <c r="E507" s="2">
        <v>4.05</v>
      </c>
      <c r="F507" s="2">
        <v>55.69</v>
      </c>
      <c r="G507" t="s">
        <v>708</v>
      </c>
      <c r="H507" t="s">
        <v>14</v>
      </c>
      <c r="I507" t="s">
        <v>14</v>
      </c>
    </row>
    <row r="508" spans="1:9">
      <c r="A508" t="s">
        <v>712</v>
      </c>
      <c r="B508" t="s">
        <v>707</v>
      </c>
      <c r="C508" t="s">
        <v>253</v>
      </c>
      <c r="D508" s="1">
        <v>13.55</v>
      </c>
      <c r="E508" s="2">
        <v>4.05</v>
      </c>
      <c r="F508" s="2">
        <v>54.88</v>
      </c>
      <c r="G508" t="s">
        <v>708</v>
      </c>
      <c r="H508" t="s">
        <v>14</v>
      </c>
      <c r="I508" t="s">
        <v>14</v>
      </c>
    </row>
    <row r="509" spans="1:9">
      <c r="A509" t="s">
        <v>713</v>
      </c>
      <c r="B509" t="s">
        <v>707</v>
      </c>
      <c r="C509" t="s">
        <v>311</v>
      </c>
      <c r="D509" s="1">
        <v>13.69</v>
      </c>
      <c r="E509" s="2">
        <v>4.05</v>
      </c>
      <c r="F509" s="2">
        <v>55.44</v>
      </c>
      <c r="G509" t="s">
        <v>708</v>
      </c>
      <c r="H509" t="s">
        <v>14</v>
      </c>
      <c r="I509" t="s">
        <v>14</v>
      </c>
    </row>
    <row r="510" spans="1:9">
      <c r="A510" t="s">
        <v>714</v>
      </c>
      <c r="B510" t="s">
        <v>707</v>
      </c>
      <c r="C510" t="s">
        <v>259</v>
      </c>
      <c r="D510" s="1">
        <v>13.75</v>
      </c>
      <c r="E510" s="2">
        <v>4.05</v>
      </c>
      <c r="F510" s="2">
        <v>55.69</v>
      </c>
      <c r="G510" t="s">
        <v>708</v>
      </c>
      <c r="H510" t="s">
        <v>14</v>
      </c>
      <c r="I510" t="s">
        <v>14</v>
      </c>
    </row>
    <row r="511" spans="1:9">
      <c r="A511" t="s">
        <v>715</v>
      </c>
      <c r="B511" t="s">
        <v>707</v>
      </c>
      <c r="C511" t="s">
        <v>253</v>
      </c>
      <c r="D511" s="1">
        <v>13.68</v>
      </c>
      <c r="E511" s="2">
        <v>4.05</v>
      </c>
      <c r="F511" s="2">
        <v>55.4</v>
      </c>
      <c r="G511" t="s">
        <v>708</v>
      </c>
      <c r="H511" t="s">
        <v>14</v>
      </c>
      <c r="I511" t="s">
        <v>14</v>
      </c>
    </row>
    <row r="512" spans="1:9">
      <c r="A512" t="s">
        <v>716</v>
      </c>
      <c r="B512" t="s">
        <v>707</v>
      </c>
      <c r="C512" t="s">
        <v>251</v>
      </c>
      <c r="D512" s="1">
        <v>13.55</v>
      </c>
      <c r="E512" s="2">
        <v>3.75</v>
      </c>
      <c r="F512" s="2">
        <v>50.81</v>
      </c>
      <c r="G512" t="s">
        <v>708</v>
      </c>
      <c r="H512" t="s">
        <v>14</v>
      </c>
      <c r="I512" t="s">
        <v>14</v>
      </c>
    </row>
    <row r="513" spans="1:9">
      <c r="A513" t="s">
        <v>717</v>
      </c>
      <c r="B513" t="s">
        <v>707</v>
      </c>
      <c r="C513" t="s">
        <v>261</v>
      </c>
      <c r="D513" s="1">
        <v>13.67</v>
      </c>
      <c r="E513" s="2">
        <v>3</v>
      </c>
      <c r="F513" s="2">
        <v>41.01</v>
      </c>
      <c r="G513" t="s">
        <v>708</v>
      </c>
      <c r="H513" t="s">
        <v>14</v>
      </c>
      <c r="I513" t="s">
        <v>14</v>
      </c>
    </row>
    <row r="514" spans="1:9">
      <c r="A514" t="s">
        <v>718</v>
      </c>
      <c r="B514" t="s">
        <v>707</v>
      </c>
      <c r="C514" t="s">
        <v>251</v>
      </c>
      <c r="D514" s="1">
        <v>13.65</v>
      </c>
      <c r="E514" s="2">
        <v>3.75</v>
      </c>
      <c r="F514" s="2">
        <v>51.19</v>
      </c>
      <c r="G514" t="s">
        <v>708</v>
      </c>
      <c r="H514" t="s">
        <v>14</v>
      </c>
      <c r="I514" t="s">
        <v>14</v>
      </c>
    </row>
    <row r="515" spans="1:9">
      <c r="A515" t="s">
        <v>719</v>
      </c>
      <c r="B515" t="s">
        <v>707</v>
      </c>
      <c r="C515" t="s">
        <v>251</v>
      </c>
      <c r="D515" s="1">
        <v>13.54</v>
      </c>
      <c r="E515" s="2">
        <v>3.75</v>
      </c>
      <c r="F515" s="2">
        <v>50.78</v>
      </c>
      <c r="G515" t="s">
        <v>708</v>
      </c>
      <c r="H515" t="s">
        <v>14</v>
      </c>
      <c r="I515" t="s">
        <v>14</v>
      </c>
    </row>
    <row r="516" spans="1:9">
      <c r="A516" t="s">
        <v>720</v>
      </c>
      <c r="B516" t="s">
        <v>707</v>
      </c>
      <c r="C516" t="s">
        <v>249</v>
      </c>
      <c r="D516" s="1">
        <v>13.69</v>
      </c>
      <c r="E516" s="2">
        <v>4.2</v>
      </c>
      <c r="F516" s="2">
        <v>57.5</v>
      </c>
      <c r="G516" t="s">
        <v>708</v>
      </c>
      <c r="H516" t="s">
        <v>14</v>
      </c>
      <c r="I516" t="s">
        <v>14</v>
      </c>
    </row>
    <row r="517" spans="1:9">
      <c r="A517" t="s">
        <v>721</v>
      </c>
      <c r="B517" t="s">
        <v>707</v>
      </c>
      <c r="C517" t="s">
        <v>253</v>
      </c>
      <c r="D517" s="1">
        <v>13.69</v>
      </c>
      <c r="E517" s="2">
        <v>4.05</v>
      </c>
      <c r="F517" s="2">
        <v>55.44</v>
      </c>
      <c r="G517" t="s">
        <v>708</v>
      </c>
      <c r="H517" t="s">
        <v>14</v>
      </c>
      <c r="I517" t="s">
        <v>14</v>
      </c>
    </row>
    <row r="518" spans="1:9">
      <c r="A518" t="s">
        <v>722</v>
      </c>
      <c r="B518" t="s">
        <v>707</v>
      </c>
      <c r="C518" t="s">
        <v>326</v>
      </c>
      <c r="D518" s="1">
        <v>13.66</v>
      </c>
      <c r="E518" s="2">
        <v>2.9</v>
      </c>
      <c r="F518" s="2">
        <v>39.61</v>
      </c>
      <c r="G518" t="s">
        <v>708</v>
      </c>
      <c r="H518" t="s">
        <v>14</v>
      </c>
      <c r="I518" t="s">
        <v>14</v>
      </c>
    </row>
    <row r="519" spans="1:9">
      <c r="A519" t="s">
        <v>723</v>
      </c>
      <c r="B519" t="s">
        <v>707</v>
      </c>
      <c r="C519" t="s">
        <v>253</v>
      </c>
      <c r="D519" s="1">
        <v>13.64</v>
      </c>
      <c r="E519" s="2">
        <v>4.05</v>
      </c>
      <c r="F519" s="2">
        <v>55.24</v>
      </c>
      <c r="G519" t="s">
        <v>708</v>
      </c>
      <c r="H519" t="s">
        <v>14</v>
      </c>
      <c r="I519" t="s">
        <v>14</v>
      </c>
    </row>
    <row r="520" spans="1:9">
      <c r="A520" t="s">
        <v>724</v>
      </c>
      <c r="B520" t="s">
        <v>707</v>
      </c>
      <c r="C520" t="s">
        <v>606</v>
      </c>
      <c r="D520" s="1">
        <v>13.61</v>
      </c>
      <c r="E520" s="2">
        <v>3</v>
      </c>
      <c r="F520" s="2">
        <v>40.83</v>
      </c>
      <c r="G520" t="s">
        <v>708</v>
      </c>
      <c r="H520" t="s">
        <v>14</v>
      </c>
      <c r="I520" t="s">
        <v>14</v>
      </c>
    </row>
    <row r="521" spans="1:9">
      <c r="A521" t="s">
        <v>725</v>
      </c>
      <c r="B521" t="s">
        <v>707</v>
      </c>
      <c r="C521" t="s">
        <v>606</v>
      </c>
      <c r="D521" s="1">
        <v>13.64</v>
      </c>
      <c r="E521" s="2">
        <v>3</v>
      </c>
      <c r="F521" s="2">
        <v>40.92</v>
      </c>
      <c r="G521" t="s">
        <v>708</v>
      </c>
      <c r="H521" t="s">
        <v>14</v>
      </c>
      <c r="I521" t="s">
        <v>14</v>
      </c>
    </row>
    <row r="522" spans="1:9">
      <c r="A522" t="s">
        <v>726</v>
      </c>
      <c r="B522" t="s">
        <v>707</v>
      </c>
      <c r="C522" t="s">
        <v>311</v>
      </c>
      <c r="D522" s="1">
        <v>13.64</v>
      </c>
      <c r="E522" s="2">
        <v>4.05</v>
      </c>
      <c r="F522" s="2">
        <v>55.24</v>
      </c>
      <c r="G522" t="s">
        <v>708</v>
      </c>
      <c r="H522" t="s">
        <v>14</v>
      </c>
      <c r="I522" t="s">
        <v>14</v>
      </c>
    </row>
    <row r="523" spans="1:9">
      <c r="A523" t="s">
        <v>727</v>
      </c>
      <c r="B523" t="s">
        <v>707</v>
      </c>
      <c r="C523" t="s">
        <v>270</v>
      </c>
      <c r="D523" s="1">
        <v>13.64</v>
      </c>
      <c r="E523" s="2">
        <v>3.75</v>
      </c>
      <c r="F523" s="2">
        <v>51.15</v>
      </c>
      <c r="G523" t="s">
        <v>708</v>
      </c>
      <c r="H523" t="s">
        <v>14</v>
      </c>
      <c r="I523" t="s">
        <v>14</v>
      </c>
    </row>
    <row r="524" spans="1:9">
      <c r="A524" t="s">
        <v>728</v>
      </c>
      <c r="B524" t="s">
        <v>707</v>
      </c>
      <c r="C524" t="s">
        <v>311</v>
      </c>
      <c r="D524" s="1">
        <v>13.64</v>
      </c>
      <c r="E524" s="2">
        <v>4.05</v>
      </c>
      <c r="F524" s="2">
        <v>55.24</v>
      </c>
      <c r="G524" t="s">
        <v>708</v>
      </c>
      <c r="H524" t="s">
        <v>14</v>
      </c>
      <c r="I524" t="s">
        <v>14</v>
      </c>
    </row>
    <row r="525" spans="1:9">
      <c r="A525" t="s">
        <v>729</v>
      </c>
      <c r="B525" t="s">
        <v>707</v>
      </c>
      <c r="C525" t="s">
        <v>261</v>
      </c>
      <c r="D525" s="1">
        <v>13.67</v>
      </c>
      <c r="E525" s="2">
        <v>3</v>
      </c>
      <c r="F525" s="2">
        <v>41.01</v>
      </c>
      <c r="G525" t="s">
        <v>708</v>
      </c>
      <c r="H525" t="s">
        <v>14</v>
      </c>
      <c r="I525" t="s">
        <v>14</v>
      </c>
    </row>
    <row r="526" spans="1:9">
      <c r="A526" t="s">
        <v>730</v>
      </c>
      <c r="B526" t="s">
        <v>707</v>
      </c>
      <c r="C526" t="s">
        <v>309</v>
      </c>
      <c r="D526" s="1">
        <v>13.7</v>
      </c>
      <c r="E526" s="2">
        <v>4.05</v>
      </c>
      <c r="F526" s="2">
        <v>55.48</v>
      </c>
      <c r="G526" t="s">
        <v>708</v>
      </c>
      <c r="H526" t="s">
        <v>14</v>
      </c>
      <c r="I526" t="s">
        <v>14</v>
      </c>
    </row>
    <row r="527" spans="1:9">
      <c r="A527" t="s">
        <v>731</v>
      </c>
      <c r="B527" t="s">
        <v>707</v>
      </c>
      <c r="C527" t="s">
        <v>261</v>
      </c>
      <c r="D527" s="1">
        <v>13.67</v>
      </c>
      <c r="E527" s="2">
        <v>3</v>
      </c>
      <c r="F527" s="2">
        <v>41.01</v>
      </c>
      <c r="G527" t="s">
        <v>708</v>
      </c>
      <c r="H527" t="s">
        <v>14</v>
      </c>
      <c r="I527" t="s">
        <v>14</v>
      </c>
    </row>
    <row r="528" spans="1:9">
      <c r="A528" t="s">
        <v>732</v>
      </c>
      <c r="B528" t="s">
        <v>707</v>
      </c>
      <c r="C528" t="s">
        <v>261</v>
      </c>
      <c r="D528" s="1">
        <v>13.64</v>
      </c>
      <c r="E528" s="2">
        <v>3</v>
      </c>
      <c r="F528" s="2">
        <v>40.92</v>
      </c>
      <c r="G528" t="s">
        <v>708</v>
      </c>
      <c r="H528" t="s">
        <v>14</v>
      </c>
      <c r="I528" t="s">
        <v>14</v>
      </c>
    </row>
    <row r="529" spans="1:9">
      <c r="A529" t="s">
        <v>733</v>
      </c>
      <c r="B529" t="s">
        <v>734</v>
      </c>
      <c r="C529" t="s">
        <v>735</v>
      </c>
      <c r="D529" s="1">
        <v>20.65</v>
      </c>
      <c r="E529" s="2">
        <v>4.8</v>
      </c>
      <c r="F529" s="2">
        <v>99.12</v>
      </c>
      <c r="G529" t="s">
        <v>736</v>
      </c>
      <c r="H529" t="s">
        <v>14</v>
      </c>
      <c r="I529" t="s">
        <v>14</v>
      </c>
    </row>
    <row r="530" spans="1:9">
      <c r="A530" t="s">
        <v>737</v>
      </c>
      <c r="B530" t="s">
        <v>734</v>
      </c>
      <c r="C530" t="s">
        <v>738</v>
      </c>
      <c r="D530" s="1">
        <v>20.67</v>
      </c>
      <c r="E530" s="2">
        <v>4.05</v>
      </c>
      <c r="F530" s="2">
        <v>83.71</v>
      </c>
      <c r="G530" t="s">
        <v>736</v>
      </c>
      <c r="H530" t="s">
        <v>14</v>
      </c>
      <c r="I530" t="s">
        <v>14</v>
      </c>
    </row>
    <row r="531" spans="1:9">
      <c r="A531" t="s">
        <v>739</v>
      </c>
      <c r="B531" t="s">
        <v>734</v>
      </c>
      <c r="C531" t="s">
        <v>740</v>
      </c>
      <c r="D531" s="1">
        <v>20.62</v>
      </c>
      <c r="E531" s="2">
        <v>5.6</v>
      </c>
      <c r="F531" s="2">
        <v>115.47</v>
      </c>
      <c r="G531" t="s">
        <v>736</v>
      </c>
      <c r="H531" t="s">
        <v>14</v>
      </c>
      <c r="I531" t="s">
        <v>14</v>
      </c>
    </row>
    <row r="532" spans="1:9">
      <c r="A532" t="s">
        <v>741</v>
      </c>
      <c r="B532" t="s">
        <v>734</v>
      </c>
      <c r="C532" t="s">
        <v>742</v>
      </c>
      <c r="D532" s="1">
        <v>20.66</v>
      </c>
      <c r="E532" s="2">
        <v>5.6</v>
      </c>
      <c r="F532" s="2">
        <v>115.7</v>
      </c>
      <c r="G532" t="s">
        <v>736</v>
      </c>
      <c r="H532" t="s">
        <v>14</v>
      </c>
      <c r="I532" t="s">
        <v>14</v>
      </c>
    </row>
    <row r="533" spans="1:9">
      <c r="A533" t="s">
        <v>743</v>
      </c>
      <c r="B533" t="s">
        <v>734</v>
      </c>
      <c r="C533" t="s">
        <v>738</v>
      </c>
      <c r="D533" s="1">
        <v>20.63</v>
      </c>
      <c r="E533" s="2">
        <v>4.05</v>
      </c>
      <c r="F533" s="2">
        <v>83.55</v>
      </c>
      <c r="G533" t="s">
        <v>736</v>
      </c>
      <c r="H533" t="s">
        <v>14</v>
      </c>
      <c r="I533" t="s">
        <v>14</v>
      </c>
    </row>
    <row r="534" spans="1:9">
      <c r="A534" t="s">
        <v>744</v>
      </c>
      <c r="B534" t="s">
        <v>734</v>
      </c>
      <c r="C534" t="s">
        <v>745</v>
      </c>
      <c r="D534" s="1">
        <v>20.65</v>
      </c>
      <c r="E534" s="2">
        <v>6.05</v>
      </c>
      <c r="F534" s="2">
        <v>124.93</v>
      </c>
      <c r="G534" t="s">
        <v>736</v>
      </c>
      <c r="H534" t="s">
        <v>14</v>
      </c>
      <c r="I534" t="s">
        <v>14</v>
      </c>
    </row>
    <row r="535" spans="1:9">
      <c r="A535" t="s">
        <v>746</v>
      </c>
      <c r="B535" t="s">
        <v>734</v>
      </c>
      <c r="C535" t="s">
        <v>745</v>
      </c>
      <c r="D535" s="1">
        <v>20.59</v>
      </c>
      <c r="E535" s="2">
        <v>6.05</v>
      </c>
      <c r="F535" s="2">
        <v>124.57</v>
      </c>
      <c r="G535" t="s">
        <v>736</v>
      </c>
      <c r="H535" t="s">
        <v>14</v>
      </c>
      <c r="I535" t="s">
        <v>14</v>
      </c>
    </row>
    <row r="536" spans="1:9">
      <c r="A536" t="s">
        <v>747</v>
      </c>
      <c r="B536" t="s">
        <v>734</v>
      </c>
      <c r="C536" t="s">
        <v>748</v>
      </c>
      <c r="D536" s="1">
        <v>20.69</v>
      </c>
      <c r="E536" s="2">
        <v>5.1</v>
      </c>
      <c r="F536" s="2">
        <v>105.52</v>
      </c>
      <c r="G536" t="s">
        <v>736</v>
      </c>
      <c r="H536" t="s">
        <v>14</v>
      </c>
      <c r="I536" t="s">
        <v>14</v>
      </c>
    </row>
    <row r="537" spans="1:9">
      <c r="A537" t="s">
        <v>749</v>
      </c>
      <c r="B537" t="s">
        <v>734</v>
      </c>
      <c r="C537" t="s">
        <v>742</v>
      </c>
      <c r="D537" s="1">
        <v>20.68</v>
      </c>
      <c r="E537" s="2">
        <v>5.6</v>
      </c>
      <c r="F537" s="2">
        <v>115.81</v>
      </c>
      <c r="G537" t="s">
        <v>736</v>
      </c>
      <c r="H537" t="s">
        <v>14</v>
      </c>
      <c r="I537" t="s">
        <v>14</v>
      </c>
    </row>
    <row r="538" spans="1:9">
      <c r="A538" t="s">
        <v>750</v>
      </c>
      <c r="B538" t="s">
        <v>734</v>
      </c>
      <c r="C538" t="s">
        <v>751</v>
      </c>
      <c r="D538" s="1">
        <v>20.63</v>
      </c>
      <c r="E538" s="2">
        <v>3.35</v>
      </c>
      <c r="F538" s="2">
        <v>69.11</v>
      </c>
      <c r="G538" t="s">
        <v>736</v>
      </c>
      <c r="H538" t="s">
        <v>14</v>
      </c>
      <c r="I538" t="s">
        <v>14</v>
      </c>
    </row>
    <row r="539" spans="1:9">
      <c r="A539" t="s">
        <v>752</v>
      </c>
      <c r="B539" t="s">
        <v>734</v>
      </c>
      <c r="C539" t="s">
        <v>745</v>
      </c>
      <c r="D539" s="1">
        <v>20.67</v>
      </c>
      <c r="E539" s="2">
        <v>6.05</v>
      </c>
      <c r="F539" s="2">
        <v>125.05</v>
      </c>
      <c r="G539" t="s">
        <v>736</v>
      </c>
      <c r="H539" t="s">
        <v>14</v>
      </c>
      <c r="I539" t="s">
        <v>14</v>
      </c>
    </row>
    <row r="540" spans="1:9">
      <c r="A540" t="s">
        <v>753</v>
      </c>
      <c r="B540" t="s">
        <v>734</v>
      </c>
      <c r="C540" t="s">
        <v>742</v>
      </c>
      <c r="D540" s="1">
        <v>20.7</v>
      </c>
      <c r="E540" s="2">
        <v>5.6</v>
      </c>
      <c r="F540" s="2">
        <v>115.92</v>
      </c>
      <c r="G540" t="s">
        <v>736</v>
      </c>
      <c r="H540" t="s">
        <v>14</v>
      </c>
      <c r="I540" t="s">
        <v>14</v>
      </c>
    </row>
    <row r="541" spans="1:9">
      <c r="A541" t="s">
        <v>754</v>
      </c>
      <c r="B541" t="s">
        <v>734</v>
      </c>
      <c r="C541" t="s">
        <v>751</v>
      </c>
      <c r="D541" s="1">
        <v>20.59</v>
      </c>
      <c r="E541" s="2">
        <v>3.35</v>
      </c>
      <c r="F541" s="2">
        <v>68.98</v>
      </c>
      <c r="G541" t="s">
        <v>736</v>
      </c>
      <c r="H541" t="s">
        <v>14</v>
      </c>
      <c r="I541" t="s">
        <v>14</v>
      </c>
    </row>
    <row r="542" spans="1:9">
      <c r="A542" t="s">
        <v>755</v>
      </c>
      <c r="B542" t="s">
        <v>734</v>
      </c>
      <c r="C542" t="s">
        <v>738</v>
      </c>
      <c r="D542" s="1">
        <v>20.62</v>
      </c>
      <c r="E542" s="2">
        <v>4.05</v>
      </c>
      <c r="F542" s="2">
        <v>83.51</v>
      </c>
      <c r="G542" t="s">
        <v>736</v>
      </c>
      <c r="H542" t="s">
        <v>14</v>
      </c>
      <c r="I542" t="s">
        <v>14</v>
      </c>
    </row>
    <row r="543" spans="1:9">
      <c r="A543" t="s">
        <v>756</v>
      </c>
      <c r="B543" t="s">
        <v>734</v>
      </c>
      <c r="C543" t="s">
        <v>757</v>
      </c>
      <c r="D543" s="1">
        <v>20.82</v>
      </c>
      <c r="E543" s="2">
        <v>4.05</v>
      </c>
      <c r="F543" s="2">
        <v>84.32</v>
      </c>
      <c r="G543" t="s">
        <v>736</v>
      </c>
      <c r="H543" t="s">
        <v>14</v>
      </c>
      <c r="I543" t="s">
        <v>14</v>
      </c>
    </row>
    <row r="544" spans="1:9">
      <c r="A544" t="s">
        <v>758</v>
      </c>
      <c r="B544" t="s">
        <v>734</v>
      </c>
      <c r="C544" t="s">
        <v>759</v>
      </c>
      <c r="D544" s="1">
        <v>20.96</v>
      </c>
      <c r="E544" s="2">
        <v>4.6</v>
      </c>
      <c r="F544" s="2">
        <v>96.42</v>
      </c>
      <c r="G544" t="s">
        <v>736</v>
      </c>
      <c r="H544" t="s">
        <v>14</v>
      </c>
      <c r="I544" t="s">
        <v>14</v>
      </c>
    </row>
    <row r="545" spans="1:9">
      <c r="A545" t="s">
        <v>760</v>
      </c>
      <c r="B545" t="s">
        <v>734</v>
      </c>
      <c r="C545" t="s">
        <v>761</v>
      </c>
      <c r="D545" s="1">
        <v>20.99</v>
      </c>
      <c r="E545" s="2">
        <v>5.6</v>
      </c>
      <c r="F545" s="2">
        <v>117.54</v>
      </c>
      <c r="G545" t="s">
        <v>736</v>
      </c>
      <c r="H545" t="s">
        <v>14</v>
      </c>
      <c r="I545" t="s">
        <v>14</v>
      </c>
    </row>
    <row r="546" spans="1:9">
      <c r="A546" t="s">
        <v>762</v>
      </c>
      <c r="B546" t="s">
        <v>734</v>
      </c>
      <c r="C546" t="s">
        <v>745</v>
      </c>
      <c r="D546" s="1">
        <v>20.91</v>
      </c>
      <c r="E546" s="2">
        <v>6.05</v>
      </c>
      <c r="F546" s="2">
        <v>126.51</v>
      </c>
      <c r="G546" t="s">
        <v>736</v>
      </c>
      <c r="H546" t="s">
        <v>14</v>
      </c>
      <c r="I546" t="s">
        <v>14</v>
      </c>
    </row>
    <row r="547" spans="1:9">
      <c r="A547" t="s">
        <v>763</v>
      </c>
      <c r="B547" t="s">
        <v>734</v>
      </c>
      <c r="C547" t="s">
        <v>764</v>
      </c>
      <c r="D547" s="1">
        <v>20.96</v>
      </c>
      <c r="E547" s="2">
        <v>5.1</v>
      </c>
      <c r="F547" s="2">
        <v>106.9</v>
      </c>
      <c r="G547" t="s">
        <v>736</v>
      </c>
      <c r="H547" t="s">
        <v>14</v>
      </c>
      <c r="I547" t="s">
        <v>14</v>
      </c>
    </row>
    <row r="548" spans="1:9">
      <c r="A548" t="s">
        <v>765</v>
      </c>
      <c r="B548" t="s">
        <v>734</v>
      </c>
      <c r="C548" t="s">
        <v>735</v>
      </c>
      <c r="D548" s="1">
        <v>20.92</v>
      </c>
      <c r="E548" s="2">
        <v>4.8</v>
      </c>
      <c r="F548" s="2">
        <v>100.42</v>
      </c>
      <c r="G548" t="s">
        <v>736</v>
      </c>
      <c r="H548" t="s">
        <v>14</v>
      </c>
      <c r="I548" t="s">
        <v>14</v>
      </c>
    </row>
    <row r="549" spans="1:9">
      <c r="A549" t="s">
        <v>766</v>
      </c>
      <c r="B549" t="s">
        <v>734</v>
      </c>
      <c r="C549" t="s">
        <v>767</v>
      </c>
      <c r="D549" s="1">
        <v>20.97</v>
      </c>
      <c r="E549" s="2">
        <v>4.6</v>
      </c>
      <c r="F549" s="2">
        <v>96.46</v>
      </c>
      <c r="G549" t="s">
        <v>736</v>
      </c>
      <c r="H549" t="s">
        <v>14</v>
      </c>
      <c r="I549" t="s">
        <v>14</v>
      </c>
    </row>
    <row r="550" spans="1:9">
      <c r="A550" t="s">
        <v>768</v>
      </c>
      <c r="B550" t="s">
        <v>734</v>
      </c>
      <c r="C550" t="s">
        <v>769</v>
      </c>
      <c r="D550" s="1">
        <v>20.95</v>
      </c>
      <c r="E550" s="2">
        <v>4.8</v>
      </c>
      <c r="F550" s="2">
        <v>100.56</v>
      </c>
      <c r="G550" t="s">
        <v>736</v>
      </c>
      <c r="H550" t="s">
        <v>14</v>
      </c>
      <c r="I550" t="s">
        <v>14</v>
      </c>
    </row>
    <row r="551" spans="1:9">
      <c r="A551" t="s">
        <v>770</v>
      </c>
      <c r="B551" t="s">
        <v>771</v>
      </c>
      <c r="C551" t="s">
        <v>249</v>
      </c>
      <c r="D551" s="1">
        <v>17.31</v>
      </c>
      <c r="E551" s="2">
        <v>4.2</v>
      </c>
      <c r="F551" s="2">
        <v>72.7</v>
      </c>
      <c r="G551" t="s">
        <v>772</v>
      </c>
      <c r="H551" t="s">
        <v>14</v>
      </c>
      <c r="I551" t="s">
        <v>14</v>
      </c>
    </row>
    <row r="552" spans="1:9">
      <c r="A552" t="s">
        <v>773</v>
      </c>
      <c r="B552" t="s">
        <v>771</v>
      </c>
      <c r="C552" t="s">
        <v>774</v>
      </c>
      <c r="D552" s="1">
        <v>17.28</v>
      </c>
      <c r="E552" s="2">
        <v>3.55</v>
      </c>
      <c r="F552" s="2">
        <v>61.34</v>
      </c>
      <c r="G552" t="s">
        <v>772</v>
      </c>
      <c r="H552" t="s">
        <v>14</v>
      </c>
      <c r="I552" t="s">
        <v>14</v>
      </c>
    </row>
    <row r="553" spans="1:9">
      <c r="A553" t="s">
        <v>775</v>
      </c>
      <c r="B553" t="s">
        <v>771</v>
      </c>
      <c r="C553" t="s">
        <v>251</v>
      </c>
      <c r="D553" s="1">
        <v>17.36</v>
      </c>
      <c r="E553" s="2">
        <v>3.75</v>
      </c>
      <c r="F553" s="2">
        <v>65.1</v>
      </c>
      <c r="G553" t="s">
        <v>772</v>
      </c>
      <c r="H553" t="s">
        <v>14</v>
      </c>
      <c r="I553" t="s">
        <v>14</v>
      </c>
    </row>
    <row r="554" spans="1:9">
      <c r="A554" t="s">
        <v>776</v>
      </c>
      <c r="B554" t="s">
        <v>771</v>
      </c>
      <c r="C554" t="s">
        <v>249</v>
      </c>
      <c r="D554" s="1">
        <v>17.28</v>
      </c>
      <c r="E554" s="2">
        <v>4.2</v>
      </c>
      <c r="F554" s="2">
        <v>72.58</v>
      </c>
      <c r="G554" t="s">
        <v>772</v>
      </c>
      <c r="H554" t="s">
        <v>14</v>
      </c>
      <c r="I554" t="s">
        <v>14</v>
      </c>
    </row>
    <row r="555" spans="1:9">
      <c r="A555" t="s">
        <v>777</v>
      </c>
      <c r="B555" t="s">
        <v>771</v>
      </c>
      <c r="C555" t="s">
        <v>293</v>
      </c>
      <c r="D555" s="1">
        <v>17.29</v>
      </c>
      <c r="E555" s="2">
        <v>3</v>
      </c>
      <c r="F555" s="2">
        <v>51.87</v>
      </c>
      <c r="G555" t="s">
        <v>772</v>
      </c>
      <c r="H555" t="s">
        <v>14</v>
      </c>
      <c r="I555" t="s">
        <v>14</v>
      </c>
    </row>
    <row r="556" spans="1:9">
      <c r="A556" t="s">
        <v>778</v>
      </c>
      <c r="B556" t="s">
        <v>771</v>
      </c>
      <c r="C556" t="s">
        <v>261</v>
      </c>
      <c r="D556" s="1">
        <v>17.36</v>
      </c>
      <c r="E556" s="2">
        <v>3</v>
      </c>
      <c r="F556" s="2">
        <v>52.08</v>
      </c>
      <c r="G556" t="s">
        <v>772</v>
      </c>
      <c r="H556" t="s">
        <v>14</v>
      </c>
      <c r="I556" t="s">
        <v>14</v>
      </c>
    </row>
    <row r="557" spans="1:9">
      <c r="A557" t="s">
        <v>779</v>
      </c>
      <c r="B557" t="s">
        <v>771</v>
      </c>
      <c r="C557" t="s">
        <v>259</v>
      </c>
      <c r="D557" s="1">
        <v>17.39</v>
      </c>
      <c r="E557" s="2">
        <v>4.05</v>
      </c>
      <c r="F557" s="2">
        <v>70.43</v>
      </c>
      <c r="G557" t="s">
        <v>772</v>
      </c>
      <c r="H557" t="s">
        <v>14</v>
      </c>
      <c r="I557" t="s">
        <v>14</v>
      </c>
    </row>
    <row r="558" spans="1:9">
      <c r="A558" t="s">
        <v>780</v>
      </c>
      <c r="B558" t="s">
        <v>771</v>
      </c>
      <c r="C558" t="s">
        <v>259</v>
      </c>
      <c r="D558" s="1">
        <v>17.31</v>
      </c>
      <c r="E558" s="2">
        <v>4.05</v>
      </c>
      <c r="F558" s="2">
        <v>70.11</v>
      </c>
      <c r="G558" t="s">
        <v>772</v>
      </c>
      <c r="H558" t="s">
        <v>14</v>
      </c>
      <c r="I558" t="s">
        <v>14</v>
      </c>
    </row>
    <row r="559" spans="1:9">
      <c r="A559" t="s">
        <v>781</v>
      </c>
      <c r="B559" t="s">
        <v>771</v>
      </c>
      <c r="C559" t="s">
        <v>251</v>
      </c>
      <c r="D559" s="1">
        <v>17.33</v>
      </c>
      <c r="E559" s="2">
        <v>3.75</v>
      </c>
      <c r="F559" s="2">
        <v>64.99</v>
      </c>
      <c r="G559" t="s">
        <v>772</v>
      </c>
      <c r="H559" t="s">
        <v>14</v>
      </c>
      <c r="I559" t="s">
        <v>14</v>
      </c>
    </row>
    <row r="560" spans="1:9">
      <c r="A560" t="s">
        <v>782</v>
      </c>
      <c r="B560" t="s">
        <v>771</v>
      </c>
      <c r="C560" t="s">
        <v>263</v>
      </c>
      <c r="D560" s="1">
        <v>17.31</v>
      </c>
      <c r="E560" s="2">
        <v>4.05</v>
      </c>
      <c r="F560" s="2">
        <v>70.11</v>
      </c>
      <c r="G560" t="s">
        <v>772</v>
      </c>
      <c r="H560" t="s">
        <v>14</v>
      </c>
      <c r="I560" t="s">
        <v>14</v>
      </c>
    </row>
    <row r="561" spans="1:9">
      <c r="A561" t="s">
        <v>783</v>
      </c>
      <c r="B561" t="s">
        <v>771</v>
      </c>
      <c r="C561" t="s">
        <v>267</v>
      </c>
      <c r="D561" s="1">
        <v>17.31</v>
      </c>
      <c r="E561" s="2">
        <v>4.8</v>
      </c>
      <c r="F561" s="2">
        <v>83.09</v>
      </c>
      <c r="G561" t="s">
        <v>772</v>
      </c>
      <c r="H561" t="s">
        <v>14</v>
      </c>
      <c r="I561" t="s">
        <v>14</v>
      </c>
    </row>
    <row r="562" spans="1:9">
      <c r="A562" t="s">
        <v>784</v>
      </c>
      <c r="B562" t="s">
        <v>771</v>
      </c>
      <c r="C562" t="s">
        <v>249</v>
      </c>
      <c r="D562" s="1">
        <v>17.28</v>
      </c>
      <c r="E562" s="2">
        <v>4.2</v>
      </c>
      <c r="F562" s="2">
        <v>72.58</v>
      </c>
      <c r="G562" t="s">
        <v>772</v>
      </c>
      <c r="H562" t="s">
        <v>14</v>
      </c>
      <c r="I562" t="s">
        <v>14</v>
      </c>
    </row>
    <row r="563" spans="1:9">
      <c r="A563" t="s">
        <v>785</v>
      </c>
      <c r="B563" t="s">
        <v>771</v>
      </c>
      <c r="C563" t="s">
        <v>309</v>
      </c>
      <c r="D563" s="1">
        <v>17.3</v>
      </c>
      <c r="E563" s="2">
        <v>4.05</v>
      </c>
      <c r="F563" s="2">
        <v>70.06</v>
      </c>
      <c r="G563" t="s">
        <v>772</v>
      </c>
      <c r="H563" t="s">
        <v>14</v>
      </c>
      <c r="I563" t="s">
        <v>14</v>
      </c>
    </row>
    <row r="564" spans="1:9">
      <c r="A564" t="s">
        <v>786</v>
      </c>
      <c r="B564" t="s">
        <v>771</v>
      </c>
      <c r="C564" t="s">
        <v>326</v>
      </c>
      <c r="D564" s="1">
        <v>17.39</v>
      </c>
      <c r="E564" s="2">
        <v>2.9</v>
      </c>
      <c r="F564" s="2">
        <v>50.43</v>
      </c>
      <c r="G564" t="s">
        <v>772</v>
      </c>
      <c r="H564" t="s">
        <v>14</v>
      </c>
      <c r="I564" t="s">
        <v>14</v>
      </c>
    </row>
    <row r="565" spans="1:9">
      <c r="A565" t="s">
        <v>787</v>
      </c>
      <c r="B565" t="s">
        <v>771</v>
      </c>
      <c r="C565" t="s">
        <v>253</v>
      </c>
      <c r="D565" s="1">
        <v>17.25</v>
      </c>
      <c r="E565" s="2">
        <v>4.05</v>
      </c>
      <c r="F565" s="2">
        <v>69.86</v>
      </c>
      <c r="G565" t="s">
        <v>772</v>
      </c>
      <c r="H565" t="s">
        <v>14</v>
      </c>
      <c r="I565" t="s">
        <v>14</v>
      </c>
    </row>
    <row r="566" spans="1:9">
      <c r="A566" t="s">
        <v>788</v>
      </c>
      <c r="B566" t="s">
        <v>771</v>
      </c>
      <c r="C566" t="s">
        <v>326</v>
      </c>
      <c r="D566" s="1">
        <v>17.29</v>
      </c>
      <c r="E566" s="2">
        <v>2.9</v>
      </c>
      <c r="F566" s="2">
        <v>50.14</v>
      </c>
      <c r="G566" t="s">
        <v>772</v>
      </c>
      <c r="H566" t="s">
        <v>14</v>
      </c>
      <c r="I566" t="s">
        <v>14</v>
      </c>
    </row>
    <row r="567" spans="1:9">
      <c r="A567" t="s">
        <v>789</v>
      </c>
      <c r="B567" t="s">
        <v>771</v>
      </c>
      <c r="C567" t="s">
        <v>309</v>
      </c>
      <c r="D567" s="1">
        <v>17.39</v>
      </c>
      <c r="E567" s="2">
        <v>4.05</v>
      </c>
      <c r="F567" s="2">
        <v>70.43</v>
      </c>
      <c r="G567" t="s">
        <v>772</v>
      </c>
      <c r="H567" t="s">
        <v>14</v>
      </c>
      <c r="I567" t="s">
        <v>14</v>
      </c>
    </row>
    <row r="568" spans="1:9">
      <c r="A568" t="s">
        <v>790</v>
      </c>
      <c r="B568" t="s">
        <v>771</v>
      </c>
      <c r="C568" t="s">
        <v>249</v>
      </c>
      <c r="D568" s="1">
        <v>17.23</v>
      </c>
      <c r="E568" s="2">
        <v>4.2</v>
      </c>
      <c r="F568" s="2">
        <v>72.37</v>
      </c>
      <c r="G568" t="s">
        <v>772</v>
      </c>
      <c r="H568" t="s">
        <v>14</v>
      </c>
      <c r="I568" t="s">
        <v>14</v>
      </c>
    </row>
    <row r="569" spans="1:9">
      <c r="A569" t="s">
        <v>791</v>
      </c>
      <c r="B569" t="s">
        <v>771</v>
      </c>
      <c r="C569" t="s">
        <v>606</v>
      </c>
      <c r="D569" s="1">
        <v>17.33</v>
      </c>
      <c r="E569" s="2">
        <v>3</v>
      </c>
      <c r="F569" s="2">
        <v>51.99</v>
      </c>
      <c r="G569" t="s">
        <v>772</v>
      </c>
      <c r="H569" t="s">
        <v>14</v>
      </c>
      <c r="I569" t="s">
        <v>14</v>
      </c>
    </row>
    <row r="570" spans="1:9">
      <c r="A570" t="s">
        <v>792</v>
      </c>
      <c r="B570" t="s">
        <v>771</v>
      </c>
      <c r="C570" t="s">
        <v>253</v>
      </c>
      <c r="D570" s="1">
        <v>17.31</v>
      </c>
      <c r="E570" s="2">
        <v>4.05</v>
      </c>
      <c r="F570" s="2">
        <v>70.11</v>
      </c>
      <c r="G570" t="s">
        <v>772</v>
      </c>
      <c r="H570" t="s">
        <v>14</v>
      </c>
      <c r="I570" t="s">
        <v>14</v>
      </c>
    </row>
    <row r="571" spans="1:9">
      <c r="A571" t="s">
        <v>793</v>
      </c>
      <c r="B571" t="s">
        <v>771</v>
      </c>
      <c r="C571" t="s">
        <v>249</v>
      </c>
      <c r="D571" s="1">
        <v>17.31</v>
      </c>
      <c r="E571" s="2">
        <v>4.2</v>
      </c>
      <c r="F571" s="2">
        <v>72.7</v>
      </c>
      <c r="G571" t="s">
        <v>772</v>
      </c>
      <c r="H571" t="s">
        <v>14</v>
      </c>
      <c r="I571" t="s">
        <v>14</v>
      </c>
    </row>
    <row r="572" spans="1:9">
      <c r="A572" t="s">
        <v>794</v>
      </c>
      <c r="B572" t="s">
        <v>771</v>
      </c>
      <c r="C572" t="s">
        <v>261</v>
      </c>
      <c r="D572" s="1">
        <v>17.32</v>
      </c>
      <c r="E572" s="2">
        <v>3</v>
      </c>
      <c r="F572" s="2">
        <v>51.96</v>
      </c>
      <c r="G572" t="s">
        <v>772</v>
      </c>
      <c r="H572" t="s">
        <v>14</v>
      </c>
      <c r="I572" t="s">
        <v>14</v>
      </c>
    </row>
    <row r="573" spans="1:9">
      <c r="A573" t="s">
        <v>795</v>
      </c>
      <c r="B573" t="s">
        <v>771</v>
      </c>
      <c r="C573" t="s">
        <v>253</v>
      </c>
      <c r="D573" s="1">
        <v>17.36</v>
      </c>
      <c r="E573" s="2">
        <v>4.05</v>
      </c>
      <c r="F573" s="2">
        <v>70.31</v>
      </c>
      <c r="G573" t="s">
        <v>772</v>
      </c>
      <c r="H573" t="s">
        <v>14</v>
      </c>
      <c r="I573" t="s">
        <v>14</v>
      </c>
    </row>
    <row r="574" spans="1:9">
      <c r="A574" t="s">
        <v>796</v>
      </c>
      <c r="B574" t="s">
        <v>771</v>
      </c>
      <c r="C574" t="s">
        <v>259</v>
      </c>
      <c r="D574" s="1">
        <v>17.32</v>
      </c>
      <c r="E574" s="2">
        <v>4.05</v>
      </c>
      <c r="F574" s="2">
        <v>70.15</v>
      </c>
      <c r="G574" t="s">
        <v>772</v>
      </c>
      <c r="H574" t="s">
        <v>14</v>
      </c>
      <c r="I574" t="s">
        <v>14</v>
      </c>
    </row>
    <row r="575" spans="1:9">
      <c r="A575" t="s">
        <v>797</v>
      </c>
      <c r="B575" t="s">
        <v>771</v>
      </c>
      <c r="C575" t="s">
        <v>251</v>
      </c>
      <c r="D575" s="1">
        <v>17.35</v>
      </c>
      <c r="E575" s="2">
        <v>3.75</v>
      </c>
      <c r="F575" s="2">
        <v>65.06</v>
      </c>
      <c r="G575" t="s">
        <v>772</v>
      </c>
      <c r="H575" t="s">
        <v>14</v>
      </c>
      <c r="I575" t="s">
        <v>14</v>
      </c>
    </row>
    <row r="576" spans="1:9">
      <c r="A576" t="s">
        <v>798</v>
      </c>
      <c r="B576" t="s">
        <v>799</v>
      </c>
      <c r="C576" t="s">
        <v>12</v>
      </c>
      <c r="D576" s="1">
        <v>16.47</v>
      </c>
      <c r="E576" s="2">
        <v>3.35</v>
      </c>
      <c r="F576" s="2">
        <v>55.17</v>
      </c>
      <c r="G576" t="s">
        <v>800</v>
      </c>
      <c r="H576" t="s">
        <v>14</v>
      </c>
      <c r="I576" t="s">
        <v>14</v>
      </c>
    </row>
    <row r="577" spans="1:9">
      <c r="A577" t="s">
        <v>801</v>
      </c>
      <c r="B577" t="s">
        <v>799</v>
      </c>
      <c r="C577" t="s">
        <v>16</v>
      </c>
      <c r="D577" s="1">
        <v>16.54</v>
      </c>
      <c r="E577" s="2">
        <v>5.85</v>
      </c>
      <c r="F577" s="2">
        <v>96.76</v>
      </c>
      <c r="G577" t="s">
        <v>800</v>
      </c>
      <c r="H577" t="s">
        <v>14</v>
      </c>
      <c r="I577" t="s">
        <v>14</v>
      </c>
    </row>
    <row r="578" spans="1:9">
      <c r="A578" t="s">
        <v>802</v>
      </c>
      <c r="B578" t="s">
        <v>799</v>
      </c>
      <c r="C578" t="s">
        <v>345</v>
      </c>
      <c r="D578" s="1">
        <v>16.47</v>
      </c>
      <c r="E578" s="2">
        <v>5.35</v>
      </c>
      <c r="F578" s="2">
        <v>88.11</v>
      </c>
      <c r="G578" t="s">
        <v>800</v>
      </c>
      <c r="H578" t="s">
        <v>14</v>
      </c>
      <c r="I578" t="s">
        <v>14</v>
      </c>
    </row>
    <row r="579" spans="1:9">
      <c r="A579" t="s">
        <v>803</v>
      </c>
      <c r="B579" t="s">
        <v>799</v>
      </c>
      <c r="C579" t="s">
        <v>804</v>
      </c>
      <c r="D579" s="1">
        <v>16.6</v>
      </c>
      <c r="E579" s="2">
        <v>3.35</v>
      </c>
      <c r="F579" s="2">
        <v>55.61</v>
      </c>
      <c r="G579" t="s">
        <v>800</v>
      </c>
      <c r="H579" t="s">
        <v>14</v>
      </c>
      <c r="I579" t="s">
        <v>14</v>
      </c>
    </row>
    <row r="580" spans="1:9">
      <c r="A580" t="s">
        <v>805</v>
      </c>
      <c r="B580" t="s">
        <v>799</v>
      </c>
      <c r="C580" t="s">
        <v>339</v>
      </c>
      <c r="D580" s="1">
        <v>16.36</v>
      </c>
      <c r="E580" s="2">
        <v>3.35</v>
      </c>
      <c r="F580" s="2">
        <v>54.81</v>
      </c>
      <c r="G580" t="s">
        <v>800</v>
      </c>
      <c r="H580" t="s">
        <v>14</v>
      </c>
      <c r="I580" t="s">
        <v>14</v>
      </c>
    </row>
    <row r="581" spans="1:9">
      <c r="A581" t="s">
        <v>806</v>
      </c>
      <c r="B581" t="s">
        <v>799</v>
      </c>
      <c r="C581" t="s">
        <v>807</v>
      </c>
      <c r="D581" s="1">
        <v>16.55</v>
      </c>
      <c r="E581" s="2">
        <v>6.05</v>
      </c>
      <c r="F581" s="2">
        <v>100.13</v>
      </c>
      <c r="G581" t="s">
        <v>800</v>
      </c>
      <c r="H581" t="s">
        <v>14</v>
      </c>
      <c r="I581" t="s">
        <v>14</v>
      </c>
    </row>
    <row r="582" spans="1:9">
      <c r="A582" t="s">
        <v>808</v>
      </c>
      <c r="B582" t="s">
        <v>799</v>
      </c>
      <c r="C582" t="s">
        <v>27</v>
      </c>
      <c r="D582" s="1">
        <v>16.58</v>
      </c>
      <c r="E582" s="2">
        <v>3.35</v>
      </c>
      <c r="F582" s="2">
        <v>55.54</v>
      </c>
      <c r="G582" t="s">
        <v>800</v>
      </c>
      <c r="H582" t="s">
        <v>14</v>
      </c>
      <c r="I582" t="s">
        <v>14</v>
      </c>
    </row>
    <row r="583" spans="1:9">
      <c r="A583" t="s">
        <v>809</v>
      </c>
      <c r="B583" t="s">
        <v>799</v>
      </c>
      <c r="C583" t="s">
        <v>810</v>
      </c>
      <c r="D583" s="1">
        <v>16.31</v>
      </c>
      <c r="E583" s="2">
        <v>3.35</v>
      </c>
      <c r="F583" s="2">
        <v>54.64</v>
      </c>
      <c r="G583" t="s">
        <v>800</v>
      </c>
      <c r="H583" t="s">
        <v>14</v>
      </c>
      <c r="I583" t="s">
        <v>14</v>
      </c>
    </row>
    <row r="584" spans="1:9">
      <c r="A584" t="s">
        <v>811</v>
      </c>
      <c r="B584" t="s">
        <v>799</v>
      </c>
      <c r="C584" t="s">
        <v>812</v>
      </c>
      <c r="D584" s="1">
        <v>16.53</v>
      </c>
      <c r="E584" s="2">
        <v>5.35</v>
      </c>
      <c r="F584" s="2">
        <v>88.44</v>
      </c>
      <c r="G584" t="s">
        <v>800</v>
      </c>
      <c r="H584" t="s">
        <v>14</v>
      </c>
      <c r="I584" t="s">
        <v>14</v>
      </c>
    </row>
    <row r="585" spans="1:9">
      <c r="A585" t="s">
        <v>813</v>
      </c>
      <c r="B585" t="s">
        <v>799</v>
      </c>
      <c r="C585" t="s">
        <v>814</v>
      </c>
      <c r="D585" s="1">
        <v>16.46</v>
      </c>
      <c r="E585" s="2">
        <v>5.55</v>
      </c>
      <c r="F585" s="2">
        <v>91.35</v>
      </c>
      <c r="G585" t="s">
        <v>800</v>
      </c>
      <c r="H585" t="s">
        <v>14</v>
      </c>
      <c r="I585" t="s">
        <v>14</v>
      </c>
    </row>
    <row r="586" spans="1:9">
      <c r="A586" t="s">
        <v>815</v>
      </c>
      <c r="B586" t="s">
        <v>799</v>
      </c>
      <c r="C586" t="s">
        <v>284</v>
      </c>
      <c r="D586" s="1">
        <v>16.53</v>
      </c>
      <c r="E586" s="2">
        <v>4.6</v>
      </c>
      <c r="F586" s="2">
        <v>76.04</v>
      </c>
      <c r="G586" t="s">
        <v>800</v>
      </c>
      <c r="H586" t="s">
        <v>14</v>
      </c>
      <c r="I586" t="s">
        <v>14</v>
      </c>
    </row>
    <row r="587" spans="1:9">
      <c r="A587" t="s">
        <v>816</v>
      </c>
      <c r="B587" t="s">
        <v>799</v>
      </c>
      <c r="C587" t="s">
        <v>817</v>
      </c>
      <c r="D587" s="1">
        <v>16.54</v>
      </c>
      <c r="E587" s="2">
        <v>5.35</v>
      </c>
      <c r="F587" s="2">
        <v>88.49</v>
      </c>
      <c r="G587" t="s">
        <v>800</v>
      </c>
      <c r="H587" t="s">
        <v>14</v>
      </c>
      <c r="I587" t="s">
        <v>14</v>
      </c>
    </row>
    <row r="588" spans="1:9">
      <c r="A588" t="s">
        <v>818</v>
      </c>
      <c r="B588" t="s">
        <v>799</v>
      </c>
      <c r="C588" t="s">
        <v>280</v>
      </c>
      <c r="D588" s="1">
        <v>16.37</v>
      </c>
      <c r="E588" s="2">
        <v>5.6</v>
      </c>
      <c r="F588" s="2">
        <v>91.67</v>
      </c>
      <c r="G588" t="s">
        <v>800</v>
      </c>
      <c r="H588" t="s">
        <v>14</v>
      </c>
      <c r="I588" t="s">
        <v>14</v>
      </c>
    </row>
    <row r="589" spans="1:9">
      <c r="A589" t="s">
        <v>819</v>
      </c>
      <c r="B589" t="s">
        <v>799</v>
      </c>
      <c r="C589" t="s">
        <v>284</v>
      </c>
      <c r="D589" s="1">
        <v>16.31</v>
      </c>
      <c r="E589" s="2">
        <v>4.6</v>
      </c>
      <c r="F589" s="2">
        <v>75.03</v>
      </c>
      <c r="G589" t="s">
        <v>800</v>
      </c>
      <c r="H589" t="s">
        <v>14</v>
      </c>
      <c r="I589" t="s">
        <v>14</v>
      </c>
    </row>
    <row r="590" spans="1:9">
      <c r="A590" t="s">
        <v>820</v>
      </c>
      <c r="B590" t="s">
        <v>799</v>
      </c>
      <c r="C590" t="s">
        <v>286</v>
      </c>
      <c r="D590" s="1">
        <v>16.36</v>
      </c>
      <c r="E590" s="2">
        <v>3.85</v>
      </c>
      <c r="F590" s="2">
        <v>62.99</v>
      </c>
      <c r="G590" t="s">
        <v>800</v>
      </c>
      <c r="H590" t="s">
        <v>14</v>
      </c>
      <c r="I590" t="s">
        <v>14</v>
      </c>
    </row>
    <row r="591" spans="1:9">
      <c r="A591" t="s">
        <v>821</v>
      </c>
      <c r="B591" t="s">
        <v>799</v>
      </c>
      <c r="C591" t="s">
        <v>664</v>
      </c>
      <c r="D591" s="1">
        <v>16.59</v>
      </c>
      <c r="E591" s="2">
        <v>3.35</v>
      </c>
      <c r="F591" s="2">
        <v>55.58</v>
      </c>
      <c r="G591" t="s">
        <v>800</v>
      </c>
      <c r="H591" t="s">
        <v>14</v>
      </c>
      <c r="I591" t="s">
        <v>14</v>
      </c>
    </row>
    <row r="592" spans="1:9">
      <c r="A592" t="s">
        <v>822</v>
      </c>
      <c r="B592" t="s">
        <v>799</v>
      </c>
      <c r="C592" t="s">
        <v>359</v>
      </c>
      <c r="D592" s="1">
        <v>16.74</v>
      </c>
      <c r="E592" s="2">
        <v>5.35</v>
      </c>
      <c r="F592" s="2">
        <v>89.56</v>
      </c>
      <c r="G592" t="s">
        <v>800</v>
      </c>
      <c r="H592" t="s">
        <v>14</v>
      </c>
      <c r="I592" t="s">
        <v>14</v>
      </c>
    </row>
    <row r="593" spans="1:9">
      <c r="A593" t="s">
        <v>823</v>
      </c>
      <c r="B593" t="s">
        <v>799</v>
      </c>
      <c r="C593" t="s">
        <v>666</v>
      </c>
      <c r="D593" s="1">
        <v>16.8</v>
      </c>
      <c r="E593" s="2">
        <v>5.1</v>
      </c>
      <c r="F593" s="2">
        <v>85.68</v>
      </c>
      <c r="G593" t="s">
        <v>800</v>
      </c>
      <c r="H593" t="s">
        <v>14</v>
      </c>
      <c r="I593" t="s">
        <v>14</v>
      </c>
    </row>
    <row r="594" spans="1:9">
      <c r="A594" t="s">
        <v>824</v>
      </c>
      <c r="B594" t="s">
        <v>799</v>
      </c>
      <c r="C594" t="s">
        <v>359</v>
      </c>
      <c r="D594" s="1">
        <v>16.77</v>
      </c>
      <c r="E594" s="2">
        <v>5.35</v>
      </c>
      <c r="F594" s="2">
        <v>89.72</v>
      </c>
      <c r="G594" t="s">
        <v>800</v>
      </c>
      <c r="H594" t="s">
        <v>14</v>
      </c>
      <c r="I594" t="s">
        <v>14</v>
      </c>
    </row>
    <row r="595" spans="1:9">
      <c r="A595" t="s">
        <v>825</v>
      </c>
      <c r="B595" t="s">
        <v>799</v>
      </c>
      <c r="C595" t="s">
        <v>367</v>
      </c>
      <c r="D595" s="1">
        <v>16.64</v>
      </c>
      <c r="E595" s="2">
        <v>3.85</v>
      </c>
      <c r="F595" s="2">
        <v>64.06</v>
      </c>
      <c r="G595" t="s">
        <v>800</v>
      </c>
      <c r="H595" t="s">
        <v>14</v>
      </c>
      <c r="I595" t="s">
        <v>14</v>
      </c>
    </row>
    <row r="596" spans="1:9">
      <c r="A596" t="s">
        <v>826</v>
      </c>
      <c r="B596" t="s">
        <v>799</v>
      </c>
      <c r="C596" t="s">
        <v>364</v>
      </c>
      <c r="D596" s="1">
        <v>16.71</v>
      </c>
      <c r="E596" s="2">
        <v>5.85</v>
      </c>
      <c r="F596" s="2">
        <v>97.75</v>
      </c>
      <c r="G596" t="s">
        <v>800</v>
      </c>
      <c r="H596" t="s">
        <v>14</v>
      </c>
      <c r="I596" t="s">
        <v>14</v>
      </c>
    </row>
    <row r="597" spans="1:9">
      <c r="A597" t="s">
        <v>827</v>
      </c>
      <c r="B597" t="s">
        <v>799</v>
      </c>
      <c r="C597" t="s">
        <v>367</v>
      </c>
      <c r="D597" s="1">
        <v>16.84</v>
      </c>
      <c r="E597" s="2">
        <v>3.85</v>
      </c>
      <c r="F597" s="2">
        <v>64.83</v>
      </c>
      <c r="G597" t="s">
        <v>800</v>
      </c>
      <c r="H597" t="s">
        <v>14</v>
      </c>
      <c r="I597" t="s">
        <v>14</v>
      </c>
    </row>
    <row r="598" spans="1:9">
      <c r="A598" t="s">
        <v>828</v>
      </c>
      <c r="B598" t="s">
        <v>829</v>
      </c>
      <c r="C598" t="s">
        <v>830</v>
      </c>
      <c r="D598" s="1">
        <v>23.94</v>
      </c>
      <c r="E598" s="2">
        <v>4.6</v>
      </c>
      <c r="F598" s="2">
        <v>110.12</v>
      </c>
      <c r="G598" t="s">
        <v>831</v>
      </c>
      <c r="H598" t="s">
        <v>14</v>
      </c>
      <c r="I598" t="s">
        <v>14</v>
      </c>
    </row>
    <row r="599" spans="1:9">
      <c r="A599" t="s">
        <v>832</v>
      </c>
      <c r="B599" t="s">
        <v>829</v>
      </c>
      <c r="C599" t="s">
        <v>833</v>
      </c>
      <c r="D599" s="1">
        <v>23.87</v>
      </c>
      <c r="E599" s="2">
        <v>5.1</v>
      </c>
      <c r="F599" s="2">
        <v>121.74</v>
      </c>
      <c r="G599" t="s">
        <v>831</v>
      </c>
      <c r="H599" t="s">
        <v>14</v>
      </c>
      <c r="I599" t="s">
        <v>14</v>
      </c>
    </row>
    <row r="600" spans="1:9">
      <c r="A600" t="s">
        <v>834</v>
      </c>
      <c r="B600" t="s">
        <v>829</v>
      </c>
      <c r="C600" t="s">
        <v>835</v>
      </c>
      <c r="D600" s="1">
        <v>24.01</v>
      </c>
      <c r="E600" s="2">
        <v>6.6</v>
      </c>
      <c r="F600" s="2">
        <v>158.47</v>
      </c>
      <c r="G600" t="s">
        <v>831</v>
      </c>
      <c r="H600" t="s">
        <v>14</v>
      </c>
      <c r="I600" t="s">
        <v>14</v>
      </c>
    </row>
    <row r="601" spans="1:9">
      <c r="A601" t="s">
        <v>836</v>
      </c>
      <c r="B601" t="s">
        <v>829</v>
      </c>
      <c r="C601" t="s">
        <v>837</v>
      </c>
      <c r="D601" s="1">
        <v>23.89</v>
      </c>
      <c r="E601" s="2">
        <v>4.05</v>
      </c>
      <c r="F601" s="2">
        <v>96.75</v>
      </c>
      <c r="G601" t="s">
        <v>831</v>
      </c>
      <c r="H601" t="s">
        <v>14</v>
      </c>
      <c r="I601" t="s">
        <v>14</v>
      </c>
    </row>
    <row r="602" spans="1:9">
      <c r="A602" t="s">
        <v>838</v>
      </c>
      <c r="B602" t="s">
        <v>829</v>
      </c>
      <c r="C602" t="s">
        <v>830</v>
      </c>
      <c r="D602" s="1">
        <v>23.97</v>
      </c>
      <c r="E602" s="2">
        <v>4.6</v>
      </c>
      <c r="F602" s="2">
        <v>110.26</v>
      </c>
      <c r="G602" t="s">
        <v>831</v>
      </c>
      <c r="H602" t="s">
        <v>14</v>
      </c>
      <c r="I602" t="s">
        <v>14</v>
      </c>
    </row>
    <row r="603" spans="1:9">
      <c r="A603" t="s">
        <v>839</v>
      </c>
      <c r="B603" t="s">
        <v>829</v>
      </c>
      <c r="C603" t="s">
        <v>837</v>
      </c>
      <c r="D603" s="1">
        <v>24.06</v>
      </c>
      <c r="E603" s="2">
        <v>4.05</v>
      </c>
      <c r="F603" s="2">
        <v>97.44</v>
      </c>
      <c r="G603" t="s">
        <v>831</v>
      </c>
      <c r="H603" t="s">
        <v>14</v>
      </c>
      <c r="I603" t="s">
        <v>14</v>
      </c>
    </row>
    <row r="604" spans="1:9">
      <c r="A604" t="s">
        <v>840</v>
      </c>
      <c r="B604" t="s">
        <v>829</v>
      </c>
      <c r="C604" t="s">
        <v>841</v>
      </c>
      <c r="D604" s="1">
        <v>24.07</v>
      </c>
      <c r="E604" s="2">
        <v>4.8</v>
      </c>
      <c r="F604" s="2">
        <v>115.54</v>
      </c>
      <c r="G604" t="s">
        <v>831</v>
      </c>
      <c r="H604" t="s">
        <v>14</v>
      </c>
      <c r="I604" t="s">
        <v>14</v>
      </c>
    </row>
    <row r="605" spans="1:9">
      <c r="A605" t="s">
        <v>842</v>
      </c>
      <c r="B605" t="s">
        <v>829</v>
      </c>
      <c r="C605" t="s">
        <v>843</v>
      </c>
      <c r="D605" s="1">
        <v>24.01</v>
      </c>
      <c r="E605" s="2">
        <v>3.85</v>
      </c>
      <c r="F605" s="2">
        <v>92.44</v>
      </c>
      <c r="G605" t="s">
        <v>831</v>
      </c>
      <c r="H605" t="s">
        <v>14</v>
      </c>
      <c r="I605" t="s">
        <v>14</v>
      </c>
    </row>
    <row r="606" spans="1:9">
      <c r="A606" t="s">
        <v>844</v>
      </c>
      <c r="B606" t="s">
        <v>829</v>
      </c>
      <c r="C606" t="s">
        <v>845</v>
      </c>
      <c r="D606" s="1">
        <v>24.25</v>
      </c>
      <c r="E606" s="2">
        <v>9.4</v>
      </c>
      <c r="F606" s="2">
        <v>227.95</v>
      </c>
      <c r="G606" t="s">
        <v>831</v>
      </c>
      <c r="H606" t="s">
        <v>14</v>
      </c>
      <c r="I606" t="s">
        <v>14</v>
      </c>
    </row>
    <row r="607" spans="1:9">
      <c r="A607" t="s">
        <v>846</v>
      </c>
      <c r="B607" t="s">
        <v>829</v>
      </c>
      <c r="C607" t="s">
        <v>847</v>
      </c>
      <c r="D607" s="1">
        <v>25.24</v>
      </c>
      <c r="E607" s="2">
        <v>4.6</v>
      </c>
      <c r="F607" s="2">
        <v>116.1</v>
      </c>
      <c r="G607" t="s">
        <v>831</v>
      </c>
      <c r="H607" t="s">
        <v>14</v>
      </c>
      <c r="I607" t="s">
        <v>14</v>
      </c>
    </row>
    <row r="608" spans="1:9">
      <c r="A608" t="s">
        <v>848</v>
      </c>
      <c r="B608" t="s">
        <v>829</v>
      </c>
      <c r="C608" t="s">
        <v>849</v>
      </c>
      <c r="D608" s="1">
        <v>24.16</v>
      </c>
      <c r="E608" s="2">
        <v>3.35</v>
      </c>
      <c r="F608" s="2">
        <v>80.94</v>
      </c>
      <c r="G608" t="s">
        <v>831</v>
      </c>
      <c r="H608" t="s">
        <v>14</v>
      </c>
      <c r="I608" t="s">
        <v>14</v>
      </c>
    </row>
    <row r="609" spans="1:9">
      <c r="A609" t="s">
        <v>850</v>
      </c>
      <c r="B609" t="s">
        <v>829</v>
      </c>
      <c r="C609" t="s">
        <v>851</v>
      </c>
      <c r="D609" s="1">
        <v>23.99</v>
      </c>
      <c r="E609" s="2">
        <v>3.35</v>
      </c>
      <c r="F609" s="2">
        <v>80.37</v>
      </c>
      <c r="G609" t="s">
        <v>831</v>
      </c>
      <c r="H609" t="s">
        <v>14</v>
      </c>
      <c r="I609" t="s">
        <v>14</v>
      </c>
    </row>
    <row r="610" spans="1:9">
      <c r="A610" t="s">
        <v>852</v>
      </c>
      <c r="B610" t="s">
        <v>829</v>
      </c>
      <c r="C610" t="s">
        <v>835</v>
      </c>
      <c r="D610" s="1">
        <v>23.99</v>
      </c>
      <c r="E610" s="2">
        <v>6.6</v>
      </c>
      <c r="F610" s="2">
        <v>158.33</v>
      </c>
      <c r="G610" t="s">
        <v>831</v>
      </c>
      <c r="H610" t="s">
        <v>14</v>
      </c>
      <c r="I610" t="s">
        <v>14</v>
      </c>
    </row>
    <row r="611" spans="1:9">
      <c r="A611" t="s">
        <v>853</v>
      </c>
      <c r="B611" t="s">
        <v>829</v>
      </c>
      <c r="C611" t="s">
        <v>837</v>
      </c>
      <c r="D611" s="1">
        <v>23.9</v>
      </c>
      <c r="E611" s="2">
        <v>4.05</v>
      </c>
      <c r="F611" s="2">
        <v>96.79</v>
      </c>
      <c r="G611" t="s">
        <v>831</v>
      </c>
      <c r="H611" t="s">
        <v>14</v>
      </c>
      <c r="I611" t="s">
        <v>14</v>
      </c>
    </row>
    <row r="612" spans="1:9">
      <c r="A612" t="s">
        <v>854</v>
      </c>
      <c r="B612" t="s">
        <v>829</v>
      </c>
      <c r="C612" t="s">
        <v>835</v>
      </c>
      <c r="D612" s="1">
        <v>23.99</v>
      </c>
      <c r="E612" s="2">
        <v>6.6</v>
      </c>
      <c r="F612" s="2">
        <v>158.33</v>
      </c>
      <c r="G612" t="s">
        <v>831</v>
      </c>
      <c r="H612" t="s">
        <v>14</v>
      </c>
      <c r="I612" t="s">
        <v>14</v>
      </c>
    </row>
    <row r="613" spans="1:9">
      <c r="A613" t="s">
        <v>855</v>
      </c>
      <c r="B613" t="s">
        <v>856</v>
      </c>
      <c r="C613" t="s">
        <v>253</v>
      </c>
      <c r="D613" s="1">
        <v>19.69</v>
      </c>
      <c r="E613" s="2">
        <v>4.05</v>
      </c>
      <c r="F613" s="2">
        <v>79.74</v>
      </c>
      <c r="G613" t="s">
        <v>857</v>
      </c>
      <c r="H613" t="s">
        <v>14</v>
      </c>
      <c r="I613" t="s">
        <v>14</v>
      </c>
    </row>
    <row r="614" spans="1:9">
      <c r="A614" t="s">
        <v>858</v>
      </c>
      <c r="B614" t="s">
        <v>856</v>
      </c>
      <c r="C614" t="s">
        <v>251</v>
      </c>
      <c r="D614" s="1">
        <v>19.68</v>
      </c>
      <c r="E614" s="2">
        <v>3.75</v>
      </c>
      <c r="F614" s="2">
        <v>73.8</v>
      </c>
      <c r="G614" t="s">
        <v>857</v>
      </c>
      <c r="H614" t="s">
        <v>14</v>
      </c>
      <c r="I614" t="s">
        <v>14</v>
      </c>
    </row>
    <row r="615" spans="1:9">
      <c r="A615" t="s">
        <v>859</v>
      </c>
      <c r="B615" t="s">
        <v>856</v>
      </c>
      <c r="C615" t="s">
        <v>774</v>
      </c>
      <c r="D615" s="1">
        <v>19.74</v>
      </c>
      <c r="E615" s="2">
        <v>3.55</v>
      </c>
      <c r="F615" s="2">
        <v>70.08</v>
      </c>
      <c r="G615" t="s">
        <v>857</v>
      </c>
      <c r="H615" t="s">
        <v>14</v>
      </c>
      <c r="I615" t="s">
        <v>14</v>
      </c>
    </row>
    <row r="616" spans="1:9">
      <c r="A616" t="s">
        <v>860</v>
      </c>
      <c r="B616" t="s">
        <v>856</v>
      </c>
      <c r="C616" t="s">
        <v>259</v>
      </c>
      <c r="D616" s="1">
        <v>19.72</v>
      </c>
      <c r="E616" s="2">
        <v>4.05</v>
      </c>
      <c r="F616" s="2">
        <v>79.87</v>
      </c>
      <c r="G616" t="s">
        <v>857</v>
      </c>
      <c r="H616" t="s">
        <v>14</v>
      </c>
      <c r="I616" t="s">
        <v>14</v>
      </c>
    </row>
    <row r="617" spans="1:9">
      <c r="A617" t="s">
        <v>861</v>
      </c>
      <c r="B617" t="s">
        <v>856</v>
      </c>
      <c r="C617" t="s">
        <v>253</v>
      </c>
      <c r="D617" s="1">
        <v>19.76</v>
      </c>
      <c r="E617" s="2">
        <v>4.05</v>
      </c>
      <c r="F617" s="2">
        <v>80.03</v>
      </c>
      <c r="G617" t="s">
        <v>857</v>
      </c>
      <c r="H617" t="s">
        <v>14</v>
      </c>
      <c r="I617" t="s">
        <v>14</v>
      </c>
    </row>
    <row r="618" spans="1:9">
      <c r="A618" t="s">
        <v>862</v>
      </c>
      <c r="B618" t="s">
        <v>856</v>
      </c>
      <c r="C618" t="s">
        <v>584</v>
      </c>
      <c r="D618" s="1">
        <v>19.76</v>
      </c>
      <c r="E618" s="2">
        <v>4.2</v>
      </c>
      <c r="F618" s="2">
        <v>82.99</v>
      </c>
      <c r="G618" t="s">
        <v>857</v>
      </c>
      <c r="H618" t="s">
        <v>14</v>
      </c>
      <c r="I618" t="s">
        <v>14</v>
      </c>
    </row>
    <row r="619" spans="1:9">
      <c r="A619" t="s">
        <v>863</v>
      </c>
      <c r="B619" t="s">
        <v>856</v>
      </c>
      <c r="C619" t="s">
        <v>253</v>
      </c>
      <c r="D619" s="1">
        <v>19.69</v>
      </c>
      <c r="E619" s="2">
        <v>4.05</v>
      </c>
      <c r="F619" s="2">
        <v>79.74</v>
      </c>
      <c r="G619" t="s">
        <v>857</v>
      </c>
      <c r="H619" t="s">
        <v>14</v>
      </c>
      <c r="I619" t="s">
        <v>14</v>
      </c>
    </row>
    <row r="620" spans="1:9">
      <c r="A620" t="s">
        <v>864</v>
      </c>
      <c r="B620" t="s">
        <v>856</v>
      </c>
      <c r="C620" t="s">
        <v>270</v>
      </c>
      <c r="D620" s="1">
        <v>19.72</v>
      </c>
      <c r="E620" s="2">
        <v>3.75</v>
      </c>
      <c r="F620" s="2">
        <v>73.95</v>
      </c>
      <c r="G620" t="s">
        <v>857</v>
      </c>
      <c r="H620" t="s">
        <v>14</v>
      </c>
      <c r="I620" t="s">
        <v>14</v>
      </c>
    </row>
    <row r="621" spans="1:9">
      <c r="A621" t="s">
        <v>865</v>
      </c>
      <c r="B621" t="s">
        <v>856</v>
      </c>
      <c r="C621" t="s">
        <v>251</v>
      </c>
      <c r="D621" s="1">
        <v>19.78</v>
      </c>
      <c r="E621" s="2">
        <v>3.75</v>
      </c>
      <c r="F621" s="2">
        <v>74.18</v>
      </c>
      <c r="G621" t="s">
        <v>857</v>
      </c>
      <c r="H621" t="s">
        <v>14</v>
      </c>
      <c r="I621" t="s">
        <v>14</v>
      </c>
    </row>
    <row r="622" spans="1:9">
      <c r="A622" t="s">
        <v>866</v>
      </c>
      <c r="B622" t="s">
        <v>856</v>
      </c>
      <c r="C622" t="s">
        <v>251</v>
      </c>
      <c r="D622" s="1">
        <v>19.7</v>
      </c>
      <c r="E622" s="2">
        <v>3.75</v>
      </c>
      <c r="F622" s="2">
        <v>73.88</v>
      </c>
      <c r="G622" t="s">
        <v>857</v>
      </c>
      <c r="H622" t="s">
        <v>14</v>
      </c>
      <c r="I622" t="s">
        <v>14</v>
      </c>
    </row>
    <row r="623" spans="1:9">
      <c r="A623" t="s">
        <v>867</v>
      </c>
      <c r="B623" t="s">
        <v>856</v>
      </c>
      <c r="C623" t="s">
        <v>418</v>
      </c>
      <c r="D623" s="1">
        <v>19.73</v>
      </c>
      <c r="E623" s="2">
        <v>4.8</v>
      </c>
      <c r="F623" s="2">
        <v>94.7</v>
      </c>
      <c r="G623" t="s">
        <v>857</v>
      </c>
      <c r="H623" t="s">
        <v>14</v>
      </c>
      <c r="I623" t="s">
        <v>14</v>
      </c>
    </row>
    <row r="624" spans="1:9">
      <c r="A624" t="s">
        <v>868</v>
      </c>
      <c r="B624" t="s">
        <v>856</v>
      </c>
      <c r="C624" t="s">
        <v>311</v>
      </c>
      <c r="D624" s="1">
        <v>19.77</v>
      </c>
      <c r="E624" s="2">
        <v>4.05</v>
      </c>
      <c r="F624" s="2">
        <v>80.07</v>
      </c>
      <c r="G624" t="s">
        <v>857</v>
      </c>
      <c r="H624" t="s">
        <v>14</v>
      </c>
      <c r="I624" t="s">
        <v>14</v>
      </c>
    </row>
    <row r="625" spans="1:9">
      <c r="A625" t="s">
        <v>869</v>
      </c>
      <c r="B625" t="s">
        <v>856</v>
      </c>
      <c r="C625" t="s">
        <v>253</v>
      </c>
      <c r="D625" s="1">
        <v>19.69</v>
      </c>
      <c r="E625" s="2">
        <v>4.05</v>
      </c>
      <c r="F625" s="2">
        <v>79.74</v>
      </c>
      <c r="G625" t="s">
        <v>857</v>
      </c>
      <c r="H625" t="s">
        <v>14</v>
      </c>
      <c r="I625" t="s">
        <v>14</v>
      </c>
    </row>
    <row r="626" spans="1:9">
      <c r="A626" t="s">
        <v>870</v>
      </c>
      <c r="B626" t="s">
        <v>856</v>
      </c>
      <c r="C626" t="s">
        <v>311</v>
      </c>
      <c r="D626" s="1">
        <v>19.62</v>
      </c>
      <c r="E626" s="2">
        <v>4.05</v>
      </c>
      <c r="F626" s="2">
        <v>79.46</v>
      </c>
      <c r="G626" t="s">
        <v>857</v>
      </c>
      <c r="H626" t="s">
        <v>14</v>
      </c>
      <c r="I626" t="s">
        <v>14</v>
      </c>
    </row>
    <row r="627" spans="1:9">
      <c r="A627" t="s">
        <v>871</v>
      </c>
      <c r="B627" t="s">
        <v>856</v>
      </c>
      <c r="C627" t="s">
        <v>293</v>
      </c>
      <c r="D627" s="1">
        <v>19.72</v>
      </c>
      <c r="E627" s="2">
        <v>3</v>
      </c>
      <c r="F627" s="2">
        <v>59.16</v>
      </c>
      <c r="G627" t="s">
        <v>857</v>
      </c>
      <c r="H627" t="s">
        <v>14</v>
      </c>
      <c r="I627" t="s">
        <v>14</v>
      </c>
    </row>
    <row r="628" spans="1:9">
      <c r="A628" t="s">
        <v>872</v>
      </c>
      <c r="B628" t="s">
        <v>856</v>
      </c>
      <c r="C628" t="s">
        <v>311</v>
      </c>
      <c r="D628" s="1">
        <v>19.79</v>
      </c>
      <c r="E628" s="2">
        <v>4.05</v>
      </c>
      <c r="F628" s="2">
        <v>80.15</v>
      </c>
      <c r="G628" t="s">
        <v>857</v>
      </c>
      <c r="H628" t="s">
        <v>14</v>
      </c>
      <c r="I628" t="s">
        <v>14</v>
      </c>
    </row>
    <row r="629" spans="1:9">
      <c r="A629" t="s">
        <v>873</v>
      </c>
      <c r="B629" t="s">
        <v>856</v>
      </c>
      <c r="C629" t="s">
        <v>311</v>
      </c>
      <c r="D629" s="1">
        <v>19.67</v>
      </c>
      <c r="E629" s="2">
        <v>4.05</v>
      </c>
      <c r="F629" s="2">
        <v>79.66</v>
      </c>
      <c r="G629" t="s">
        <v>857</v>
      </c>
      <c r="H629" t="s">
        <v>14</v>
      </c>
      <c r="I629" t="s">
        <v>14</v>
      </c>
    </row>
    <row r="630" spans="1:9">
      <c r="A630" t="s">
        <v>874</v>
      </c>
      <c r="B630" t="s">
        <v>856</v>
      </c>
      <c r="C630" t="s">
        <v>251</v>
      </c>
      <c r="D630" s="1">
        <v>19.63</v>
      </c>
      <c r="E630" s="2">
        <v>3.75</v>
      </c>
      <c r="F630" s="2">
        <v>73.61</v>
      </c>
      <c r="G630" t="s">
        <v>857</v>
      </c>
      <c r="H630" t="s">
        <v>14</v>
      </c>
      <c r="I630" t="s">
        <v>14</v>
      </c>
    </row>
    <row r="631" spans="1:9">
      <c r="A631" t="s">
        <v>875</v>
      </c>
      <c r="B631" t="s">
        <v>856</v>
      </c>
      <c r="C631" t="s">
        <v>261</v>
      </c>
      <c r="D631" s="1">
        <v>19.71</v>
      </c>
      <c r="E631" s="2">
        <v>3</v>
      </c>
      <c r="F631" s="2">
        <v>59.13</v>
      </c>
      <c r="G631" t="s">
        <v>857</v>
      </c>
      <c r="H631" t="s">
        <v>14</v>
      </c>
      <c r="I631" t="s">
        <v>14</v>
      </c>
    </row>
    <row r="632" spans="1:9">
      <c r="A632" t="s">
        <v>876</v>
      </c>
      <c r="B632" t="s">
        <v>877</v>
      </c>
      <c r="C632" t="s">
        <v>20</v>
      </c>
      <c r="D632" s="1">
        <v>18.95</v>
      </c>
      <c r="E632" s="2">
        <v>3.85</v>
      </c>
      <c r="F632" s="2">
        <v>72.96</v>
      </c>
      <c r="G632" t="s">
        <v>878</v>
      </c>
      <c r="H632" t="s">
        <v>14</v>
      </c>
      <c r="I632" t="s">
        <v>14</v>
      </c>
    </row>
    <row r="633" spans="1:9">
      <c r="A633" t="s">
        <v>879</v>
      </c>
      <c r="B633" t="s">
        <v>877</v>
      </c>
      <c r="C633" t="s">
        <v>23</v>
      </c>
      <c r="D633" s="1">
        <v>18.86</v>
      </c>
      <c r="E633" s="2">
        <v>3.85</v>
      </c>
      <c r="F633" s="2">
        <v>72.61</v>
      </c>
      <c r="G633" t="s">
        <v>878</v>
      </c>
      <c r="H633" t="s">
        <v>14</v>
      </c>
      <c r="I633" t="s">
        <v>14</v>
      </c>
    </row>
    <row r="634" spans="1:9">
      <c r="A634" t="s">
        <v>880</v>
      </c>
      <c r="B634" t="s">
        <v>877</v>
      </c>
      <c r="C634" t="s">
        <v>18</v>
      </c>
      <c r="D634" s="1">
        <v>18.91</v>
      </c>
      <c r="E634" s="2">
        <v>5.35</v>
      </c>
      <c r="F634" s="2">
        <v>101.17</v>
      </c>
      <c r="G634" t="s">
        <v>878</v>
      </c>
      <c r="H634" t="s">
        <v>14</v>
      </c>
      <c r="I634" t="s">
        <v>14</v>
      </c>
    </row>
    <row r="635" spans="1:9">
      <c r="A635" t="s">
        <v>881</v>
      </c>
      <c r="B635" t="s">
        <v>877</v>
      </c>
      <c r="C635" t="s">
        <v>16</v>
      </c>
      <c r="D635" s="1">
        <v>19.06</v>
      </c>
      <c r="E635" s="2">
        <v>5.85</v>
      </c>
      <c r="F635" s="2">
        <v>111.5</v>
      </c>
      <c r="G635" t="s">
        <v>878</v>
      </c>
      <c r="H635" t="s">
        <v>14</v>
      </c>
      <c r="I635" t="s">
        <v>14</v>
      </c>
    </row>
    <row r="636" spans="1:9">
      <c r="A636" t="s">
        <v>882</v>
      </c>
      <c r="B636" t="s">
        <v>877</v>
      </c>
      <c r="C636" t="s">
        <v>345</v>
      </c>
      <c r="D636" s="1">
        <v>18.94</v>
      </c>
      <c r="E636" s="2">
        <v>5.35</v>
      </c>
      <c r="F636" s="2">
        <v>101.33</v>
      </c>
      <c r="G636" t="s">
        <v>878</v>
      </c>
      <c r="H636" t="s">
        <v>14</v>
      </c>
      <c r="I636" t="s">
        <v>14</v>
      </c>
    </row>
    <row r="637" spans="1:9">
      <c r="A637" t="s">
        <v>883</v>
      </c>
      <c r="B637" t="s">
        <v>877</v>
      </c>
      <c r="C637" t="s">
        <v>18</v>
      </c>
      <c r="D637" s="1">
        <v>18.88</v>
      </c>
      <c r="E637" s="2">
        <v>5.35</v>
      </c>
      <c r="F637" s="2">
        <v>101.01</v>
      </c>
      <c r="G637" t="s">
        <v>878</v>
      </c>
      <c r="H637" t="s">
        <v>14</v>
      </c>
      <c r="I637" t="s">
        <v>14</v>
      </c>
    </row>
    <row r="638" spans="1:9">
      <c r="A638" t="s">
        <v>884</v>
      </c>
      <c r="B638" t="s">
        <v>877</v>
      </c>
      <c r="C638" t="s">
        <v>330</v>
      </c>
      <c r="D638" s="1">
        <v>18.97</v>
      </c>
      <c r="E638" s="2">
        <v>5.6</v>
      </c>
      <c r="F638" s="2">
        <v>106.23</v>
      </c>
      <c r="G638" t="s">
        <v>878</v>
      </c>
      <c r="H638" t="s">
        <v>14</v>
      </c>
      <c r="I638" t="s">
        <v>14</v>
      </c>
    </row>
    <row r="639" spans="1:9">
      <c r="A639" t="s">
        <v>885</v>
      </c>
      <c r="B639" t="s">
        <v>877</v>
      </c>
      <c r="C639" t="s">
        <v>378</v>
      </c>
      <c r="D639" s="1">
        <v>1</v>
      </c>
      <c r="E639" s="2">
        <v>100</v>
      </c>
      <c r="F639" s="2">
        <v>100</v>
      </c>
      <c r="G639" t="s">
        <v>878</v>
      </c>
      <c r="H639" t="s">
        <v>14</v>
      </c>
      <c r="I639" t="s">
        <v>14</v>
      </c>
    </row>
    <row r="640" spans="1:9">
      <c r="A640" t="s">
        <v>886</v>
      </c>
      <c r="B640" t="s">
        <v>877</v>
      </c>
      <c r="C640" t="s">
        <v>330</v>
      </c>
      <c r="D640" s="1">
        <v>18.83</v>
      </c>
      <c r="E640" s="2">
        <v>5.6</v>
      </c>
      <c r="F640" s="2">
        <v>105.45</v>
      </c>
      <c r="G640" t="s">
        <v>878</v>
      </c>
      <c r="H640" t="s">
        <v>14</v>
      </c>
      <c r="I640" t="s">
        <v>14</v>
      </c>
    </row>
    <row r="641" spans="1:9">
      <c r="A641" t="s">
        <v>887</v>
      </c>
      <c r="B641" t="s">
        <v>877</v>
      </c>
      <c r="C641" t="s">
        <v>330</v>
      </c>
      <c r="D641" s="1">
        <v>18.94</v>
      </c>
      <c r="E641" s="2">
        <v>5.6</v>
      </c>
      <c r="F641" s="2">
        <v>106.06</v>
      </c>
      <c r="G641" t="s">
        <v>878</v>
      </c>
      <c r="H641" t="s">
        <v>14</v>
      </c>
      <c r="I641" t="s">
        <v>14</v>
      </c>
    </row>
    <row r="642" spans="1:9">
      <c r="A642" t="s">
        <v>888</v>
      </c>
      <c r="B642" t="s">
        <v>877</v>
      </c>
      <c r="C642" t="s">
        <v>330</v>
      </c>
      <c r="D642" s="1">
        <v>18.79</v>
      </c>
      <c r="E642" s="2">
        <v>5.6</v>
      </c>
      <c r="F642" s="2">
        <v>105.22</v>
      </c>
      <c r="G642" t="s">
        <v>878</v>
      </c>
      <c r="H642" t="s">
        <v>14</v>
      </c>
      <c r="I642" t="s">
        <v>14</v>
      </c>
    </row>
    <row r="643" spans="1:9">
      <c r="A643" t="s">
        <v>889</v>
      </c>
      <c r="B643" t="s">
        <v>877</v>
      </c>
      <c r="C643" t="s">
        <v>32</v>
      </c>
      <c r="D643" s="1">
        <v>18.79</v>
      </c>
      <c r="E643" s="2">
        <v>3.4</v>
      </c>
      <c r="F643" s="2">
        <v>63.89</v>
      </c>
      <c r="G643" t="s">
        <v>878</v>
      </c>
      <c r="H643" t="s">
        <v>14</v>
      </c>
      <c r="I643" t="s">
        <v>14</v>
      </c>
    </row>
    <row r="644" spans="1:9">
      <c r="A644" t="s">
        <v>890</v>
      </c>
      <c r="B644" t="s">
        <v>877</v>
      </c>
      <c r="C644" t="s">
        <v>385</v>
      </c>
      <c r="D644" s="1">
        <v>18.95</v>
      </c>
      <c r="E644" s="2">
        <v>3.85</v>
      </c>
      <c r="F644" s="2">
        <v>72.96</v>
      </c>
      <c r="G644" t="s">
        <v>878</v>
      </c>
      <c r="H644" t="s">
        <v>14</v>
      </c>
      <c r="I644" t="s">
        <v>14</v>
      </c>
    </row>
    <row r="645" spans="1:9">
      <c r="A645" t="s">
        <v>891</v>
      </c>
      <c r="B645" t="s">
        <v>877</v>
      </c>
      <c r="C645" t="s">
        <v>40</v>
      </c>
      <c r="D645" s="1">
        <v>18.84</v>
      </c>
      <c r="E645" s="2">
        <v>5.35</v>
      </c>
      <c r="F645" s="2">
        <v>100.79</v>
      </c>
      <c r="G645" t="s">
        <v>878</v>
      </c>
      <c r="H645" t="s">
        <v>14</v>
      </c>
      <c r="I645" t="s">
        <v>14</v>
      </c>
    </row>
    <row r="646" spans="1:9">
      <c r="A646" t="s">
        <v>892</v>
      </c>
      <c r="B646" t="s">
        <v>877</v>
      </c>
      <c r="C646" t="s">
        <v>44</v>
      </c>
      <c r="D646" s="1">
        <v>18.55</v>
      </c>
      <c r="E646" s="2">
        <v>3.35</v>
      </c>
      <c r="F646" s="2">
        <v>62.14</v>
      </c>
      <c r="G646" t="s">
        <v>878</v>
      </c>
      <c r="H646" t="s">
        <v>14</v>
      </c>
      <c r="I646" t="s">
        <v>14</v>
      </c>
    </row>
    <row r="647" spans="1:9">
      <c r="A647" t="s">
        <v>893</v>
      </c>
      <c r="B647" t="s">
        <v>877</v>
      </c>
      <c r="C647" t="s">
        <v>894</v>
      </c>
      <c r="D647" s="1">
        <v>18.83</v>
      </c>
      <c r="E647" s="2">
        <v>6.05</v>
      </c>
      <c r="F647" s="2">
        <v>113.92</v>
      </c>
      <c r="G647" t="s">
        <v>878</v>
      </c>
      <c r="H647" t="s">
        <v>14</v>
      </c>
      <c r="I647" t="s">
        <v>14</v>
      </c>
    </row>
    <row r="648" spans="1:9">
      <c r="A648" t="s">
        <v>895</v>
      </c>
      <c r="B648" t="s">
        <v>877</v>
      </c>
      <c r="C648" t="s">
        <v>664</v>
      </c>
      <c r="D648" s="1">
        <v>19.13</v>
      </c>
      <c r="E648" s="2">
        <v>3.35</v>
      </c>
      <c r="F648" s="2">
        <v>64.09</v>
      </c>
      <c r="G648" t="s">
        <v>878</v>
      </c>
      <c r="H648" t="s">
        <v>14</v>
      </c>
      <c r="I648" t="s">
        <v>14</v>
      </c>
    </row>
    <row r="649" spans="1:9">
      <c r="A649" t="s">
        <v>896</v>
      </c>
      <c r="B649" t="s">
        <v>877</v>
      </c>
      <c r="C649" t="s">
        <v>666</v>
      </c>
      <c r="D649" s="1">
        <v>19.12</v>
      </c>
      <c r="E649" s="2">
        <v>5.1</v>
      </c>
      <c r="F649" s="2">
        <v>97.51</v>
      </c>
      <c r="G649" t="s">
        <v>878</v>
      </c>
      <c r="H649" t="s">
        <v>14</v>
      </c>
      <c r="I649" t="s">
        <v>14</v>
      </c>
    </row>
    <row r="650" spans="1:9">
      <c r="A650" t="s">
        <v>897</v>
      </c>
      <c r="B650" t="s">
        <v>877</v>
      </c>
      <c r="C650" t="s">
        <v>674</v>
      </c>
      <c r="D650" s="1">
        <v>19.13</v>
      </c>
      <c r="E650" s="2">
        <v>5.35</v>
      </c>
      <c r="F650" s="2">
        <v>102.35</v>
      </c>
      <c r="G650" t="s">
        <v>878</v>
      </c>
      <c r="H650" t="s">
        <v>14</v>
      </c>
      <c r="I650" t="s">
        <v>14</v>
      </c>
    </row>
    <row r="651" spans="1:9">
      <c r="A651" t="s">
        <v>898</v>
      </c>
      <c r="B651" t="s">
        <v>877</v>
      </c>
      <c r="C651" t="s">
        <v>361</v>
      </c>
      <c r="D651" s="1">
        <v>18.09</v>
      </c>
      <c r="E651" s="2">
        <v>6.05</v>
      </c>
      <c r="F651" s="2">
        <v>109.44</v>
      </c>
      <c r="G651" t="s">
        <v>878</v>
      </c>
      <c r="H651" t="s">
        <v>14</v>
      </c>
      <c r="I651" t="s">
        <v>14</v>
      </c>
    </row>
    <row r="652" spans="1:9">
      <c r="A652" t="s">
        <v>899</v>
      </c>
      <c r="B652" t="s">
        <v>877</v>
      </c>
      <c r="C652" t="s">
        <v>666</v>
      </c>
      <c r="D652" s="1">
        <v>19.07</v>
      </c>
      <c r="E652" s="2">
        <v>5.1</v>
      </c>
      <c r="F652" s="2">
        <v>97.26</v>
      </c>
      <c r="G652" t="s">
        <v>878</v>
      </c>
      <c r="H652" t="s">
        <v>14</v>
      </c>
      <c r="I652" t="s">
        <v>14</v>
      </c>
    </row>
    <row r="653" spans="1:9">
      <c r="A653" t="s">
        <v>900</v>
      </c>
      <c r="B653" t="s">
        <v>877</v>
      </c>
      <c r="C653" t="s">
        <v>370</v>
      </c>
      <c r="D653" s="1">
        <v>19.05</v>
      </c>
      <c r="E653" s="2">
        <v>7.2</v>
      </c>
      <c r="F653" s="2">
        <v>137.16</v>
      </c>
      <c r="G653" t="s">
        <v>878</v>
      </c>
      <c r="H653" t="s">
        <v>14</v>
      </c>
      <c r="I653" t="s">
        <v>14</v>
      </c>
    </row>
    <row r="654" spans="1:9">
      <c r="A654" t="s">
        <v>901</v>
      </c>
      <c r="B654" t="s">
        <v>877</v>
      </c>
      <c r="C654" t="s">
        <v>669</v>
      </c>
      <c r="D654" s="1">
        <v>19.12</v>
      </c>
      <c r="E654" s="2">
        <v>3.35</v>
      </c>
      <c r="F654" s="2">
        <v>64.05</v>
      </c>
      <c r="G654" t="s">
        <v>878</v>
      </c>
      <c r="H654" t="s">
        <v>14</v>
      </c>
      <c r="I654" t="s">
        <v>14</v>
      </c>
    </row>
    <row r="655" spans="1:9">
      <c r="A655" t="s">
        <v>902</v>
      </c>
      <c r="B655" t="s">
        <v>877</v>
      </c>
      <c r="C655" t="s">
        <v>674</v>
      </c>
      <c r="D655" s="1">
        <v>19.08</v>
      </c>
      <c r="E655" s="2">
        <v>5.35</v>
      </c>
      <c r="F655" s="2">
        <v>102.08</v>
      </c>
      <c r="G655" t="s">
        <v>878</v>
      </c>
      <c r="H655" t="s">
        <v>14</v>
      </c>
      <c r="I655" t="s">
        <v>14</v>
      </c>
    </row>
    <row r="656" spans="1:9">
      <c r="A656" t="s">
        <v>903</v>
      </c>
      <c r="B656" t="s">
        <v>904</v>
      </c>
      <c r="C656" t="s">
        <v>249</v>
      </c>
      <c r="D656" s="1">
        <v>21.15</v>
      </c>
      <c r="E656" s="2">
        <v>4.2</v>
      </c>
      <c r="F656" s="2">
        <v>88.83</v>
      </c>
      <c r="G656" t="s">
        <v>905</v>
      </c>
      <c r="H656" t="s">
        <v>14</v>
      </c>
      <c r="I656" t="s">
        <v>14</v>
      </c>
    </row>
    <row r="657" spans="1:9">
      <c r="A657" t="s">
        <v>906</v>
      </c>
      <c r="B657" t="s">
        <v>904</v>
      </c>
      <c r="C657" t="s">
        <v>261</v>
      </c>
      <c r="D657" s="1">
        <v>21.11</v>
      </c>
      <c r="E657" s="2">
        <v>3</v>
      </c>
      <c r="F657" s="2">
        <v>63.33</v>
      </c>
      <c r="G657" t="s">
        <v>905</v>
      </c>
      <c r="H657" t="s">
        <v>14</v>
      </c>
      <c r="I657" t="s">
        <v>14</v>
      </c>
    </row>
    <row r="658" spans="1:9">
      <c r="A658" t="s">
        <v>907</v>
      </c>
      <c r="B658" t="s">
        <v>904</v>
      </c>
      <c r="C658" t="s">
        <v>295</v>
      </c>
      <c r="D658" s="1">
        <v>21.15</v>
      </c>
      <c r="E658" s="2">
        <v>4.05</v>
      </c>
      <c r="F658" s="2">
        <v>85.66</v>
      </c>
      <c r="G658" t="s">
        <v>905</v>
      </c>
      <c r="H658" t="s">
        <v>14</v>
      </c>
      <c r="I658" t="s">
        <v>14</v>
      </c>
    </row>
    <row r="659" spans="1:9">
      <c r="A659" t="s">
        <v>908</v>
      </c>
      <c r="B659" t="s">
        <v>904</v>
      </c>
      <c r="C659" t="s">
        <v>485</v>
      </c>
      <c r="D659" s="1">
        <v>21.13</v>
      </c>
      <c r="E659" s="2">
        <v>4.6</v>
      </c>
      <c r="F659" s="2">
        <v>97.2</v>
      </c>
      <c r="G659" t="s">
        <v>905</v>
      </c>
      <c r="H659" t="s">
        <v>14</v>
      </c>
      <c r="I659" t="s">
        <v>14</v>
      </c>
    </row>
    <row r="660" spans="1:9">
      <c r="A660" t="s">
        <v>909</v>
      </c>
      <c r="B660" t="s">
        <v>904</v>
      </c>
      <c r="C660" t="s">
        <v>263</v>
      </c>
      <c r="D660" s="1">
        <v>21.2</v>
      </c>
      <c r="E660" s="2">
        <v>4.05</v>
      </c>
      <c r="F660" s="2">
        <v>85.86</v>
      </c>
      <c r="G660" t="s">
        <v>905</v>
      </c>
      <c r="H660" t="s">
        <v>14</v>
      </c>
      <c r="I660" t="s">
        <v>14</v>
      </c>
    </row>
    <row r="661" spans="1:9">
      <c r="A661" t="s">
        <v>910</v>
      </c>
      <c r="B661" t="s">
        <v>904</v>
      </c>
      <c r="C661" t="s">
        <v>249</v>
      </c>
      <c r="D661" s="1">
        <v>21.13</v>
      </c>
      <c r="E661" s="2">
        <v>4.2</v>
      </c>
      <c r="F661" s="2">
        <v>88.75</v>
      </c>
      <c r="G661" t="s">
        <v>905</v>
      </c>
      <c r="H661" t="s">
        <v>14</v>
      </c>
      <c r="I661" t="s">
        <v>14</v>
      </c>
    </row>
    <row r="662" spans="1:9">
      <c r="A662" t="s">
        <v>911</v>
      </c>
      <c r="B662" t="s">
        <v>904</v>
      </c>
      <c r="C662" t="s">
        <v>261</v>
      </c>
      <c r="D662" s="1">
        <v>21.1</v>
      </c>
      <c r="E662" s="2">
        <v>3</v>
      </c>
      <c r="F662" s="2">
        <v>63.3</v>
      </c>
      <c r="G662" t="s">
        <v>905</v>
      </c>
      <c r="H662" t="s">
        <v>14</v>
      </c>
      <c r="I662" t="s">
        <v>14</v>
      </c>
    </row>
    <row r="663" spans="1:9">
      <c r="A663" t="s">
        <v>912</v>
      </c>
      <c r="B663" t="s">
        <v>904</v>
      </c>
      <c r="C663" t="s">
        <v>253</v>
      </c>
      <c r="D663" s="1">
        <v>21.09</v>
      </c>
      <c r="E663" s="2">
        <v>4.05</v>
      </c>
      <c r="F663" s="2">
        <v>85.41</v>
      </c>
      <c r="G663" t="s">
        <v>905</v>
      </c>
      <c r="H663" t="s">
        <v>14</v>
      </c>
      <c r="I663" t="s">
        <v>14</v>
      </c>
    </row>
    <row r="664" spans="1:9">
      <c r="A664" t="s">
        <v>913</v>
      </c>
      <c r="B664" t="s">
        <v>904</v>
      </c>
      <c r="C664" t="s">
        <v>259</v>
      </c>
      <c r="D664" s="1">
        <v>21.08</v>
      </c>
      <c r="E664" s="2">
        <v>4.05</v>
      </c>
      <c r="F664" s="2">
        <v>85.37</v>
      </c>
      <c r="G664" t="s">
        <v>905</v>
      </c>
      <c r="H664" t="s">
        <v>14</v>
      </c>
      <c r="I664" t="s">
        <v>14</v>
      </c>
    </row>
    <row r="665" spans="1:9">
      <c r="A665" t="s">
        <v>914</v>
      </c>
      <c r="B665" t="s">
        <v>904</v>
      </c>
      <c r="C665" t="s">
        <v>261</v>
      </c>
      <c r="D665" s="1">
        <v>21.15</v>
      </c>
      <c r="E665" s="2">
        <v>3</v>
      </c>
      <c r="F665" s="2">
        <v>63.45</v>
      </c>
      <c r="G665" t="s">
        <v>905</v>
      </c>
      <c r="H665" t="s">
        <v>14</v>
      </c>
      <c r="I665" t="s">
        <v>14</v>
      </c>
    </row>
    <row r="666" spans="1:9">
      <c r="A666" t="s">
        <v>915</v>
      </c>
      <c r="B666" t="s">
        <v>904</v>
      </c>
      <c r="C666" t="s">
        <v>263</v>
      </c>
      <c r="D666" s="1">
        <v>21.1</v>
      </c>
      <c r="E666" s="2">
        <v>4.05</v>
      </c>
      <c r="F666" s="2">
        <v>85.46</v>
      </c>
      <c r="G666" t="s">
        <v>905</v>
      </c>
      <c r="H666" t="s">
        <v>14</v>
      </c>
      <c r="I666" t="s">
        <v>14</v>
      </c>
    </row>
    <row r="667" spans="1:9">
      <c r="A667" t="s">
        <v>916</v>
      </c>
      <c r="B667" t="s">
        <v>904</v>
      </c>
      <c r="C667" t="s">
        <v>259</v>
      </c>
      <c r="D667" s="1">
        <v>21.2</v>
      </c>
      <c r="E667" s="2">
        <v>4.05</v>
      </c>
      <c r="F667" s="2">
        <v>85.86</v>
      </c>
      <c r="G667" t="s">
        <v>905</v>
      </c>
      <c r="H667" t="s">
        <v>14</v>
      </c>
      <c r="I667" t="s">
        <v>14</v>
      </c>
    </row>
    <row r="668" spans="1:9">
      <c r="A668" t="s">
        <v>917</v>
      </c>
      <c r="B668" t="s">
        <v>904</v>
      </c>
      <c r="C668" t="s">
        <v>253</v>
      </c>
      <c r="D668" s="1">
        <v>21.12</v>
      </c>
      <c r="E668" s="2">
        <v>4.05</v>
      </c>
      <c r="F668" s="2">
        <v>85.54</v>
      </c>
      <c r="G668" t="s">
        <v>905</v>
      </c>
      <c r="H668" t="s">
        <v>14</v>
      </c>
      <c r="I668" t="s">
        <v>14</v>
      </c>
    </row>
    <row r="669" spans="1:9">
      <c r="A669" t="s">
        <v>918</v>
      </c>
      <c r="B669" t="s">
        <v>904</v>
      </c>
      <c r="C669" t="s">
        <v>309</v>
      </c>
      <c r="D669" s="1">
        <v>21.11</v>
      </c>
      <c r="E669" s="2">
        <v>4.05</v>
      </c>
      <c r="F669" s="2">
        <v>85.5</v>
      </c>
      <c r="G669" t="s">
        <v>905</v>
      </c>
      <c r="H669" t="s">
        <v>14</v>
      </c>
      <c r="I669" t="s">
        <v>14</v>
      </c>
    </row>
    <row r="670" spans="1:9">
      <c r="A670" t="s">
        <v>919</v>
      </c>
      <c r="B670" t="s">
        <v>904</v>
      </c>
      <c r="C670" t="s">
        <v>249</v>
      </c>
      <c r="D670" s="1">
        <v>20.88</v>
      </c>
      <c r="E670" s="2">
        <v>4.2</v>
      </c>
      <c r="F670" s="2">
        <v>87.7</v>
      </c>
      <c r="G670" t="s">
        <v>905</v>
      </c>
      <c r="H670" t="s">
        <v>14</v>
      </c>
      <c r="I670" t="s">
        <v>14</v>
      </c>
    </row>
    <row r="671" spans="1:9">
      <c r="A671" t="s">
        <v>920</v>
      </c>
      <c r="B671" t="s">
        <v>904</v>
      </c>
      <c r="C671" t="s">
        <v>270</v>
      </c>
      <c r="D671" s="1">
        <v>21.01</v>
      </c>
      <c r="E671" s="2">
        <v>3.75</v>
      </c>
      <c r="F671" s="2">
        <v>78.79</v>
      </c>
      <c r="G671" t="s">
        <v>905</v>
      </c>
      <c r="H671" t="s">
        <v>14</v>
      </c>
      <c r="I671" t="s">
        <v>14</v>
      </c>
    </row>
    <row r="672" spans="1:9">
      <c r="A672" t="s">
        <v>921</v>
      </c>
      <c r="B672" t="s">
        <v>904</v>
      </c>
      <c r="C672" t="s">
        <v>253</v>
      </c>
      <c r="D672" s="1">
        <v>21.05</v>
      </c>
      <c r="E672" s="2">
        <v>4.05</v>
      </c>
      <c r="F672" s="2">
        <v>85.25</v>
      </c>
      <c r="G672" t="s">
        <v>905</v>
      </c>
      <c r="H672" t="s">
        <v>14</v>
      </c>
      <c r="I672" t="s">
        <v>14</v>
      </c>
    </row>
    <row r="673" spans="1:9">
      <c r="A673" t="s">
        <v>922</v>
      </c>
      <c r="B673" t="s">
        <v>904</v>
      </c>
      <c r="C673" t="s">
        <v>259</v>
      </c>
      <c r="D673" s="1">
        <v>21.2</v>
      </c>
      <c r="E673" s="2">
        <v>4.05</v>
      </c>
      <c r="F673" s="2">
        <v>85.86</v>
      </c>
      <c r="G673" t="s">
        <v>905</v>
      </c>
      <c r="H673" t="s">
        <v>14</v>
      </c>
      <c r="I673" t="s">
        <v>14</v>
      </c>
    </row>
    <row r="674" spans="1:9">
      <c r="A674" t="s">
        <v>923</v>
      </c>
      <c r="B674" t="s">
        <v>904</v>
      </c>
      <c r="C674" t="s">
        <v>261</v>
      </c>
      <c r="D674" s="1">
        <v>21.06</v>
      </c>
      <c r="E674" s="2">
        <v>3</v>
      </c>
      <c r="F674" s="2">
        <v>63.18</v>
      </c>
      <c r="G674" t="s">
        <v>905</v>
      </c>
      <c r="H674" t="s">
        <v>14</v>
      </c>
      <c r="I674" t="s">
        <v>14</v>
      </c>
    </row>
    <row r="675" spans="1:9">
      <c r="A675" t="s">
        <v>924</v>
      </c>
      <c r="B675" t="s">
        <v>904</v>
      </c>
      <c r="C675" t="s">
        <v>293</v>
      </c>
      <c r="D675" s="1">
        <v>21.05</v>
      </c>
      <c r="E675" s="2">
        <v>3</v>
      </c>
      <c r="F675" s="2">
        <v>63.15</v>
      </c>
      <c r="G675" t="s">
        <v>905</v>
      </c>
      <c r="H675" t="s">
        <v>14</v>
      </c>
      <c r="I675" t="s">
        <v>14</v>
      </c>
    </row>
    <row r="676" spans="1:9">
      <c r="A676" t="s">
        <v>925</v>
      </c>
      <c r="B676" t="s">
        <v>904</v>
      </c>
      <c r="C676" t="s">
        <v>309</v>
      </c>
      <c r="D676" s="1">
        <v>21.16</v>
      </c>
      <c r="E676" s="2">
        <v>4.05</v>
      </c>
      <c r="F676" s="2">
        <v>85.7</v>
      </c>
      <c r="G676" t="s">
        <v>905</v>
      </c>
      <c r="H676" t="s">
        <v>14</v>
      </c>
      <c r="I676" t="s">
        <v>14</v>
      </c>
    </row>
    <row r="677" spans="1:9">
      <c r="A677" t="s">
        <v>926</v>
      </c>
      <c r="B677" t="s">
        <v>904</v>
      </c>
      <c r="C677" t="s">
        <v>320</v>
      </c>
      <c r="D677" s="1">
        <v>21.19</v>
      </c>
      <c r="E677" s="2">
        <v>4.05</v>
      </c>
      <c r="F677" s="2">
        <v>85.82</v>
      </c>
      <c r="G677" t="s">
        <v>905</v>
      </c>
      <c r="H677" t="s">
        <v>14</v>
      </c>
      <c r="I677" t="s">
        <v>14</v>
      </c>
    </row>
    <row r="678" spans="1:9">
      <c r="A678" t="s">
        <v>927</v>
      </c>
      <c r="B678" t="s">
        <v>904</v>
      </c>
      <c r="C678" t="s">
        <v>326</v>
      </c>
      <c r="D678" s="1">
        <v>21.15</v>
      </c>
      <c r="E678" s="2">
        <v>2.9</v>
      </c>
      <c r="F678" s="2">
        <v>61.33</v>
      </c>
      <c r="G678" t="s">
        <v>905</v>
      </c>
      <c r="H678" t="s">
        <v>14</v>
      </c>
      <c r="I678" t="s">
        <v>14</v>
      </c>
    </row>
    <row r="679" spans="1:9">
      <c r="A679" t="s">
        <v>928</v>
      </c>
      <c r="B679" t="s">
        <v>904</v>
      </c>
      <c r="C679" t="s">
        <v>309</v>
      </c>
      <c r="D679" s="1">
        <v>21.01</v>
      </c>
      <c r="E679" s="2">
        <v>4.05</v>
      </c>
      <c r="F679" s="2">
        <v>85.09</v>
      </c>
      <c r="G679" t="s">
        <v>905</v>
      </c>
      <c r="H679" t="s">
        <v>14</v>
      </c>
      <c r="I679" t="s">
        <v>14</v>
      </c>
    </row>
    <row r="680" spans="1:9">
      <c r="A680" t="s">
        <v>929</v>
      </c>
      <c r="B680" t="s">
        <v>904</v>
      </c>
      <c r="C680" t="s">
        <v>311</v>
      </c>
      <c r="D680" s="1">
        <v>21.2</v>
      </c>
      <c r="E680" s="2">
        <v>4.05</v>
      </c>
      <c r="F680" s="2">
        <v>85.86</v>
      </c>
      <c r="G680" t="s">
        <v>905</v>
      </c>
      <c r="H680" t="s">
        <v>14</v>
      </c>
      <c r="I680" t="s">
        <v>14</v>
      </c>
    </row>
    <row r="681" spans="1:9">
      <c r="A681" t="s">
        <v>930</v>
      </c>
      <c r="B681" t="s">
        <v>904</v>
      </c>
      <c r="C681" t="s">
        <v>293</v>
      </c>
      <c r="D681" s="1">
        <v>21.16</v>
      </c>
      <c r="E681" s="2">
        <v>3</v>
      </c>
      <c r="F681" s="2">
        <v>63.48</v>
      </c>
      <c r="G681" t="s">
        <v>905</v>
      </c>
      <c r="H681" t="s">
        <v>14</v>
      </c>
      <c r="I681" t="s">
        <v>14</v>
      </c>
    </row>
    <row r="682" spans="1:9">
      <c r="A682" t="s">
        <v>931</v>
      </c>
      <c r="B682" t="s">
        <v>904</v>
      </c>
      <c r="C682" t="s">
        <v>253</v>
      </c>
      <c r="D682" s="1">
        <v>21.22</v>
      </c>
      <c r="E682" s="2">
        <v>4.05</v>
      </c>
      <c r="F682" s="2">
        <v>85.94</v>
      </c>
      <c r="G682" t="s">
        <v>905</v>
      </c>
      <c r="H682" t="s">
        <v>14</v>
      </c>
      <c r="I682" t="s">
        <v>14</v>
      </c>
    </row>
    <row r="683" spans="1:9">
      <c r="A683" t="s">
        <v>932</v>
      </c>
      <c r="B683" t="s">
        <v>904</v>
      </c>
      <c r="C683" t="s">
        <v>270</v>
      </c>
      <c r="D683" s="1">
        <v>21.17</v>
      </c>
      <c r="E683" s="2">
        <v>3.75</v>
      </c>
      <c r="F683" s="2">
        <v>79.39</v>
      </c>
      <c r="G683" t="s">
        <v>905</v>
      </c>
      <c r="H683" t="s">
        <v>14</v>
      </c>
      <c r="I683" t="s">
        <v>14</v>
      </c>
    </row>
    <row r="684" spans="1:9">
      <c r="A684" t="s">
        <v>933</v>
      </c>
      <c r="B684" t="s">
        <v>904</v>
      </c>
      <c r="C684" t="s">
        <v>253</v>
      </c>
      <c r="D684" s="1">
        <v>21.19</v>
      </c>
      <c r="E684" s="2">
        <v>4.05</v>
      </c>
      <c r="F684" s="2">
        <v>85.82</v>
      </c>
      <c r="G684" t="s">
        <v>905</v>
      </c>
      <c r="H684" t="s">
        <v>14</v>
      </c>
      <c r="I684" t="s">
        <v>14</v>
      </c>
    </row>
    <row r="685" spans="1:9">
      <c r="A685" t="s">
        <v>934</v>
      </c>
      <c r="B685" t="s">
        <v>904</v>
      </c>
      <c r="C685" t="s">
        <v>249</v>
      </c>
      <c r="D685" s="1">
        <v>21.24</v>
      </c>
      <c r="E685" s="2">
        <v>4.2</v>
      </c>
      <c r="F685" s="2">
        <v>89.21</v>
      </c>
      <c r="G685" t="s">
        <v>905</v>
      </c>
      <c r="H685" t="s">
        <v>14</v>
      </c>
      <c r="I685" t="s">
        <v>14</v>
      </c>
    </row>
    <row r="686" spans="1:9">
      <c r="A686" t="s">
        <v>935</v>
      </c>
      <c r="B686" t="s">
        <v>904</v>
      </c>
      <c r="C686" t="s">
        <v>261</v>
      </c>
      <c r="D686" s="1">
        <v>21.22</v>
      </c>
      <c r="E686" s="2">
        <v>3</v>
      </c>
      <c r="F686" s="2">
        <v>63.66</v>
      </c>
      <c r="G686" t="s">
        <v>905</v>
      </c>
      <c r="H686" t="s">
        <v>14</v>
      </c>
      <c r="I686" t="s">
        <v>14</v>
      </c>
    </row>
    <row r="687" spans="1:9">
      <c r="A687" t="s">
        <v>936</v>
      </c>
      <c r="B687" t="s">
        <v>904</v>
      </c>
      <c r="C687" t="s">
        <v>253</v>
      </c>
      <c r="D687" s="1">
        <v>21.23</v>
      </c>
      <c r="E687" s="2">
        <v>4.05</v>
      </c>
      <c r="F687" s="2">
        <v>85.98</v>
      </c>
      <c r="G687" t="s">
        <v>905</v>
      </c>
      <c r="H687" t="s">
        <v>14</v>
      </c>
      <c r="I687" t="s">
        <v>14</v>
      </c>
    </row>
    <row r="688" spans="1:9">
      <c r="A688" t="s">
        <v>937</v>
      </c>
      <c r="B688" t="s">
        <v>904</v>
      </c>
      <c r="C688" t="s">
        <v>259</v>
      </c>
      <c r="D688" s="1">
        <v>21.15</v>
      </c>
      <c r="E688" s="2">
        <v>4.05</v>
      </c>
      <c r="F688" s="2">
        <v>85.66</v>
      </c>
      <c r="G688" t="s">
        <v>905</v>
      </c>
      <c r="H688" t="s">
        <v>14</v>
      </c>
      <c r="I688" t="s">
        <v>14</v>
      </c>
    </row>
    <row r="689" spans="1:9">
      <c r="A689" t="s">
        <v>938</v>
      </c>
      <c r="B689" t="s">
        <v>904</v>
      </c>
      <c r="C689" t="s">
        <v>326</v>
      </c>
      <c r="D689" s="1">
        <v>21.17</v>
      </c>
      <c r="E689" s="2">
        <v>2.9</v>
      </c>
      <c r="F689" s="2">
        <v>61.39</v>
      </c>
      <c r="G689" t="s">
        <v>905</v>
      </c>
      <c r="H689" t="s">
        <v>14</v>
      </c>
      <c r="I689" t="s">
        <v>14</v>
      </c>
    </row>
    <row r="690" spans="1:9">
      <c r="A690" t="s">
        <v>939</v>
      </c>
      <c r="B690" t="s">
        <v>904</v>
      </c>
      <c r="C690" t="s">
        <v>253</v>
      </c>
      <c r="D690" s="1">
        <v>21.17</v>
      </c>
      <c r="E690" s="2">
        <v>4.05</v>
      </c>
      <c r="F690" s="2">
        <v>85.74</v>
      </c>
      <c r="G690" t="s">
        <v>905</v>
      </c>
      <c r="H690" t="s">
        <v>14</v>
      </c>
      <c r="I690" t="s">
        <v>14</v>
      </c>
    </row>
    <row r="691" spans="1:9">
      <c r="A691" t="s">
        <v>940</v>
      </c>
      <c r="B691" t="s">
        <v>941</v>
      </c>
      <c r="C691" t="s">
        <v>259</v>
      </c>
      <c r="D691" s="1">
        <v>15.9</v>
      </c>
      <c r="E691" s="2">
        <v>4.05</v>
      </c>
      <c r="F691" s="2">
        <v>64.4</v>
      </c>
      <c r="G691" t="s">
        <v>942</v>
      </c>
      <c r="H691" t="s">
        <v>14</v>
      </c>
      <c r="I691" t="s">
        <v>14</v>
      </c>
    </row>
    <row r="692" spans="1:9">
      <c r="A692" t="s">
        <v>943</v>
      </c>
      <c r="B692" t="s">
        <v>941</v>
      </c>
      <c r="C692" t="s">
        <v>261</v>
      </c>
      <c r="D692" s="1">
        <v>15.82</v>
      </c>
      <c r="E692" s="2">
        <v>3</v>
      </c>
      <c r="F692" s="2">
        <v>47.46</v>
      </c>
      <c r="G692" t="s">
        <v>942</v>
      </c>
      <c r="H692" t="s">
        <v>14</v>
      </c>
      <c r="I692" t="s">
        <v>14</v>
      </c>
    </row>
    <row r="693" spans="1:9">
      <c r="A693" t="s">
        <v>944</v>
      </c>
      <c r="B693" t="s">
        <v>941</v>
      </c>
      <c r="C693" t="s">
        <v>295</v>
      </c>
      <c r="D693" s="1">
        <v>15.81</v>
      </c>
      <c r="E693" s="2">
        <v>4.05</v>
      </c>
      <c r="F693" s="2">
        <v>64.03</v>
      </c>
      <c r="G693" t="s">
        <v>942</v>
      </c>
      <c r="H693" t="s">
        <v>14</v>
      </c>
      <c r="I693" t="s">
        <v>14</v>
      </c>
    </row>
    <row r="694" spans="1:9">
      <c r="A694" t="s">
        <v>945</v>
      </c>
      <c r="B694" t="s">
        <v>941</v>
      </c>
      <c r="C694" t="s">
        <v>293</v>
      </c>
      <c r="D694" s="1">
        <v>15.86</v>
      </c>
      <c r="E694" s="2">
        <v>3</v>
      </c>
      <c r="F694" s="2">
        <v>47.58</v>
      </c>
      <c r="G694" t="s">
        <v>942</v>
      </c>
      <c r="H694" t="s">
        <v>14</v>
      </c>
      <c r="I694" t="s">
        <v>14</v>
      </c>
    </row>
    <row r="695" spans="1:9">
      <c r="A695" t="s">
        <v>946</v>
      </c>
      <c r="B695" t="s">
        <v>941</v>
      </c>
      <c r="C695" t="s">
        <v>251</v>
      </c>
      <c r="D695" s="1">
        <v>15.83</v>
      </c>
      <c r="E695" s="2">
        <v>3.75</v>
      </c>
      <c r="F695" s="2">
        <v>59.36</v>
      </c>
      <c r="G695" t="s">
        <v>942</v>
      </c>
      <c r="H695" t="s">
        <v>14</v>
      </c>
      <c r="I695" t="s">
        <v>14</v>
      </c>
    </row>
    <row r="696" spans="1:9">
      <c r="A696" t="s">
        <v>947</v>
      </c>
      <c r="B696" t="s">
        <v>941</v>
      </c>
      <c r="C696" t="s">
        <v>249</v>
      </c>
      <c r="D696" s="1">
        <v>15.84</v>
      </c>
      <c r="E696" s="2">
        <v>4.2</v>
      </c>
      <c r="F696" s="2">
        <v>66.53</v>
      </c>
      <c r="G696" t="s">
        <v>942</v>
      </c>
      <c r="H696" t="s">
        <v>14</v>
      </c>
      <c r="I696" t="s">
        <v>14</v>
      </c>
    </row>
    <row r="697" spans="1:9">
      <c r="A697" t="s">
        <v>948</v>
      </c>
      <c r="B697" t="s">
        <v>941</v>
      </c>
      <c r="C697" t="s">
        <v>293</v>
      </c>
      <c r="D697" s="1">
        <v>15.85</v>
      </c>
      <c r="E697" s="2">
        <v>3</v>
      </c>
      <c r="F697" s="2">
        <v>47.55</v>
      </c>
      <c r="G697" t="s">
        <v>942</v>
      </c>
      <c r="H697" t="s">
        <v>14</v>
      </c>
      <c r="I697" t="s">
        <v>14</v>
      </c>
    </row>
    <row r="698" spans="1:9">
      <c r="A698" t="s">
        <v>949</v>
      </c>
      <c r="B698" t="s">
        <v>941</v>
      </c>
      <c r="C698" t="s">
        <v>261</v>
      </c>
      <c r="D698" s="1">
        <v>15.83</v>
      </c>
      <c r="E698" s="2">
        <v>3</v>
      </c>
      <c r="F698" s="2">
        <v>47.49</v>
      </c>
      <c r="G698" t="s">
        <v>942</v>
      </c>
      <c r="H698" t="s">
        <v>14</v>
      </c>
      <c r="I698" t="s">
        <v>14</v>
      </c>
    </row>
    <row r="699" spans="1:9">
      <c r="A699" t="s">
        <v>950</v>
      </c>
      <c r="B699" t="s">
        <v>941</v>
      </c>
      <c r="C699" t="s">
        <v>253</v>
      </c>
      <c r="D699" s="1">
        <v>15.81</v>
      </c>
      <c r="E699" s="2">
        <v>4.05</v>
      </c>
      <c r="F699" s="2">
        <v>64.03</v>
      </c>
      <c r="G699" t="s">
        <v>942</v>
      </c>
      <c r="H699" t="s">
        <v>14</v>
      </c>
      <c r="I699" t="s">
        <v>14</v>
      </c>
    </row>
    <row r="700" spans="1:9">
      <c r="A700" t="s">
        <v>951</v>
      </c>
      <c r="B700" t="s">
        <v>941</v>
      </c>
      <c r="C700" t="s">
        <v>249</v>
      </c>
      <c r="D700" s="1">
        <v>15.8</v>
      </c>
      <c r="E700" s="2">
        <v>4.2</v>
      </c>
      <c r="F700" s="2">
        <v>66.36</v>
      </c>
      <c r="G700" t="s">
        <v>942</v>
      </c>
      <c r="H700" t="s">
        <v>14</v>
      </c>
      <c r="I700" t="s">
        <v>14</v>
      </c>
    </row>
    <row r="701" spans="1:9">
      <c r="A701" t="s">
        <v>952</v>
      </c>
      <c r="B701" t="s">
        <v>941</v>
      </c>
      <c r="C701" t="s">
        <v>261</v>
      </c>
      <c r="D701" s="1">
        <v>15.87</v>
      </c>
      <c r="E701" s="2">
        <v>3</v>
      </c>
      <c r="F701" s="2">
        <v>47.61</v>
      </c>
      <c r="G701" t="s">
        <v>942</v>
      </c>
      <c r="H701" t="s">
        <v>14</v>
      </c>
      <c r="I701" t="s">
        <v>14</v>
      </c>
    </row>
    <row r="702" spans="1:9">
      <c r="A702" t="s">
        <v>953</v>
      </c>
      <c r="B702" t="s">
        <v>941</v>
      </c>
      <c r="C702" t="s">
        <v>253</v>
      </c>
      <c r="D702" s="1">
        <v>15.88</v>
      </c>
      <c r="E702" s="2">
        <v>4.05</v>
      </c>
      <c r="F702" s="2">
        <v>64.31</v>
      </c>
      <c r="G702" t="s">
        <v>942</v>
      </c>
      <c r="H702" t="s">
        <v>14</v>
      </c>
      <c r="I702" t="s">
        <v>14</v>
      </c>
    </row>
    <row r="703" spans="1:9">
      <c r="A703" t="s">
        <v>954</v>
      </c>
      <c r="B703" t="s">
        <v>941</v>
      </c>
      <c r="C703" t="s">
        <v>251</v>
      </c>
      <c r="D703" s="1">
        <v>15.84</v>
      </c>
      <c r="E703" s="2">
        <v>3.75</v>
      </c>
      <c r="F703" s="2">
        <v>59.4</v>
      </c>
      <c r="G703" t="s">
        <v>942</v>
      </c>
      <c r="H703" t="s">
        <v>14</v>
      </c>
      <c r="I703" t="s">
        <v>14</v>
      </c>
    </row>
    <row r="704" spans="1:9">
      <c r="A704" t="s">
        <v>955</v>
      </c>
      <c r="B704" t="s">
        <v>941</v>
      </c>
      <c r="C704" t="s">
        <v>418</v>
      </c>
      <c r="D704" s="1">
        <v>15.86</v>
      </c>
      <c r="E704" s="2">
        <v>4.8</v>
      </c>
      <c r="F704" s="2">
        <v>76.13</v>
      </c>
      <c r="G704" t="s">
        <v>942</v>
      </c>
      <c r="H704" t="s">
        <v>14</v>
      </c>
      <c r="I704" t="s">
        <v>14</v>
      </c>
    </row>
    <row r="705" spans="1:9">
      <c r="A705" t="s">
        <v>956</v>
      </c>
      <c r="B705" t="s">
        <v>941</v>
      </c>
      <c r="C705" t="s">
        <v>253</v>
      </c>
      <c r="D705" s="1">
        <v>15.84</v>
      </c>
      <c r="E705" s="2">
        <v>4.05</v>
      </c>
      <c r="F705" s="2">
        <v>64.15</v>
      </c>
      <c r="G705" t="s">
        <v>942</v>
      </c>
      <c r="H705" t="s">
        <v>14</v>
      </c>
      <c r="I705" t="s">
        <v>14</v>
      </c>
    </row>
    <row r="706" spans="1:9">
      <c r="A706" t="s">
        <v>957</v>
      </c>
      <c r="B706" t="s">
        <v>941</v>
      </c>
      <c r="C706" t="s">
        <v>259</v>
      </c>
      <c r="D706" s="1">
        <v>15.81</v>
      </c>
      <c r="E706" s="2">
        <v>4.05</v>
      </c>
      <c r="F706" s="2">
        <v>64.03</v>
      </c>
      <c r="G706" t="s">
        <v>942</v>
      </c>
      <c r="H706" t="s">
        <v>14</v>
      </c>
      <c r="I706" t="s">
        <v>14</v>
      </c>
    </row>
    <row r="707" spans="1:9">
      <c r="A707" t="s">
        <v>958</v>
      </c>
      <c r="B707" t="s">
        <v>941</v>
      </c>
      <c r="C707" t="s">
        <v>261</v>
      </c>
      <c r="D707" s="1">
        <v>15.73</v>
      </c>
      <c r="E707" s="2">
        <v>3</v>
      </c>
      <c r="F707" s="2">
        <v>47.19</v>
      </c>
      <c r="G707" t="s">
        <v>942</v>
      </c>
      <c r="H707" t="s">
        <v>14</v>
      </c>
      <c r="I707" t="s">
        <v>14</v>
      </c>
    </row>
    <row r="708" spans="1:9">
      <c r="A708" t="s">
        <v>959</v>
      </c>
      <c r="B708" t="s">
        <v>941</v>
      </c>
      <c r="C708" t="s">
        <v>311</v>
      </c>
      <c r="D708" s="1">
        <v>15.79</v>
      </c>
      <c r="E708" s="2">
        <v>4.05</v>
      </c>
      <c r="F708" s="2">
        <v>63.95</v>
      </c>
      <c r="G708" t="s">
        <v>942</v>
      </c>
      <c r="H708" t="s">
        <v>14</v>
      </c>
      <c r="I708" t="s">
        <v>14</v>
      </c>
    </row>
    <row r="709" spans="1:9">
      <c r="A709" t="s">
        <v>960</v>
      </c>
      <c r="B709" t="s">
        <v>941</v>
      </c>
      <c r="C709" t="s">
        <v>251</v>
      </c>
      <c r="D709" s="1">
        <v>15.71</v>
      </c>
      <c r="E709" s="2">
        <v>3.75</v>
      </c>
      <c r="F709" s="2">
        <v>58.91</v>
      </c>
      <c r="G709" t="s">
        <v>942</v>
      </c>
      <c r="H709" t="s">
        <v>14</v>
      </c>
      <c r="I709" t="s">
        <v>14</v>
      </c>
    </row>
    <row r="710" spans="1:9">
      <c r="A710" t="s">
        <v>961</v>
      </c>
      <c r="B710" t="s">
        <v>941</v>
      </c>
      <c r="C710" t="s">
        <v>962</v>
      </c>
      <c r="D710" s="1">
        <v>15.9</v>
      </c>
      <c r="E710" s="2">
        <v>4.2</v>
      </c>
      <c r="F710" s="2">
        <v>66.78</v>
      </c>
      <c r="G710" t="s">
        <v>942</v>
      </c>
      <c r="H710" t="s">
        <v>14</v>
      </c>
      <c r="I710" t="s">
        <v>14</v>
      </c>
    </row>
    <row r="711" spans="1:9">
      <c r="A711" t="s">
        <v>963</v>
      </c>
      <c r="B711" t="s">
        <v>941</v>
      </c>
      <c r="C711" t="s">
        <v>270</v>
      </c>
      <c r="D711" s="1">
        <v>15.78</v>
      </c>
      <c r="E711" s="2">
        <v>3.75</v>
      </c>
      <c r="F711" s="2">
        <v>59.18</v>
      </c>
      <c r="G711" t="s">
        <v>942</v>
      </c>
      <c r="H711" t="s">
        <v>14</v>
      </c>
      <c r="I711" t="s">
        <v>14</v>
      </c>
    </row>
    <row r="712" spans="1:9">
      <c r="A712" t="s">
        <v>964</v>
      </c>
      <c r="B712" t="s">
        <v>941</v>
      </c>
      <c r="C712" t="s">
        <v>253</v>
      </c>
      <c r="D712" s="1">
        <v>15.8</v>
      </c>
      <c r="E712" s="2">
        <v>4.05</v>
      </c>
      <c r="F712" s="2">
        <v>63.99</v>
      </c>
      <c r="G712" t="s">
        <v>942</v>
      </c>
      <c r="H712" t="s">
        <v>14</v>
      </c>
      <c r="I712" t="s">
        <v>14</v>
      </c>
    </row>
    <row r="713" spans="1:9">
      <c r="A713" t="s">
        <v>965</v>
      </c>
      <c r="B713" t="s">
        <v>941</v>
      </c>
      <c r="C713" t="s">
        <v>606</v>
      </c>
      <c r="D713" s="1">
        <v>15.81</v>
      </c>
      <c r="E713" s="2">
        <v>3</v>
      </c>
      <c r="F713" s="2">
        <v>47.43</v>
      </c>
      <c r="G713" t="s">
        <v>942</v>
      </c>
      <c r="H713" t="s">
        <v>14</v>
      </c>
      <c r="I713" t="s">
        <v>14</v>
      </c>
    </row>
    <row r="714" spans="1:9">
      <c r="A714" t="s">
        <v>966</v>
      </c>
      <c r="B714" t="s">
        <v>941</v>
      </c>
      <c r="C714" t="s">
        <v>326</v>
      </c>
      <c r="D714" s="1">
        <v>15.81</v>
      </c>
      <c r="E714" s="2">
        <v>2.9</v>
      </c>
      <c r="F714" s="2">
        <v>45.85</v>
      </c>
      <c r="G714" t="s">
        <v>942</v>
      </c>
      <c r="H714" t="s">
        <v>14</v>
      </c>
      <c r="I714" t="s">
        <v>14</v>
      </c>
    </row>
    <row r="715" spans="1:9">
      <c r="A715" t="s">
        <v>967</v>
      </c>
      <c r="B715" t="s">
        <v>941</v>
      </c>
      <c r="C715" t="s">
        <v>311</v>
      </c>
      <c r="D715" s="1">
        <v>15.82</v>
      </c>
      <c r="E715" s="2">
        <v>4.05</v>
      </c>
      <c r="F715" s="2">
        <v>64.07</v>
      </c>
      <c r="G715" t="s">
        <v>942</v>
      </c>
      <c r="H715" t="s">
        <v>14</v>
      </c>
      <c r="I715" t="s">
        <v>14</v>
      </c>
    </row>
    <row r="716" spans="1:9">
      <c r="A716" t="s">
        <v>968</v>
      </c>
      <c r="B716" t="s">
        <v>941</v>
      </c>
      <c r="C716" t="s">
        <v>253</v>
      </c>
      <c r="D716" s="1">
        <v>15.83</v>
      </c>
      <c r="E716" s="2">
        <v>4.05</v>
      </c>
      <c r="F716" s="2">
        <v>64.11</v>
      </c>
      <c r="G716" t="s">
        <v>942</v>
      </c>
      <c r="H716" t="s">
        <v>14</v>
      </c>
      <c r="I716" t="s">
        <v>14</v>
      </c>
    </row>
    <row r="717" spans="1:9">
      <c r="A717" t="s">
        <v>969</v>
      </c>
      <c r="B717" t="s">
        <v>941</v>
      </c>
      <c r="C717" t="s">
        <v>326</v>
      </c>
      <c r="D717" s="1">
        <v>15.81</v>
      </c>
      <c r="E717" s="2">
        <v>2.9</v>
      </c>
      <c r="F717" s="2">
        <v>45.85</v>
      </c>
      <c r="G717" t="s">
        <v>942</v>
      </c>
      <c r="H717" t="s">
        <v>14</v>
      </c>
      <c r="I717" t="s">
        <v>14</v>
      </c>
    </row>
    <row r="718" spans="1:9">
      <c r="A718" t="s">
        <v>970</v>
      </c>
      <c r="B718" t="s">
        <v>941</v>
      </c>
      <c r="C718" t="s">
        <v>261</v>
      </c>
      <c r="D718" s="1">
        <v>15.9</v>
      </c>
      <c r="E718" s="2">
        <v>3</v>
      </c>
      <c r="F718" s="2">
        <v>47.7</v>
      </c>
      <c r="G718" t="s">
        <v>942</v>
      </c>
      <c r="H718" t="s">
        <v>14</v>
      </c>
      <c r="I718" t="s">
        <v>14</v>
      </c>
    </row>
    <row r="719" spans="1:9">
      <c r="A719" t="s">
        <v>971</v>
      </c>
      <c r="B719" t="s">
        <v>941</v>
      </c>
      <c r="C719" t="s">
        <v>324</v>
      </c>
      <c r="D719" s="1">
        <v>15.8</v>
      </c>
      <c r="E719" s="2">
        <v>3.35</v>
      </c>
      <c r="F719" s="2">
        <v>52.93</v>
      </c>
      <c r="G719" t="s">
        <v>942</v>
      </c>
      <c r="H719" t="s">
        <v>14</v>
      </c>
      <c r="I719" t="s">
        <v>14</v>
      </c>
    </row>
    <row r="720" spans="1:9">
      <c r="A720" t="s">
        <v>972</v>
      </c>
      <c r="B720" t="s">
        <v>941</v>
      </c>
      <c r="C720" t="s">
        <v>311</v>
      </c>
      <c r="D720" s="1">
        <v>15.9</v>
      </c>
      <c r="E720" s="2">
        <v>4.05</v>
      </c>
      <c r="F720" s="2">
        <v>64.4</v>
      </c>
      <c r="G720" t="s">
        <v>942</v>
      </c>
      <c r="H720" t="s">
        <v>14</v>
      </c>
      <c r="I720" t="s">
        <v>14</v>
      </c>
    </row>
    <row r="721" spans="1:9">
      <c r="A721" t="s">
        <v>973</v>
      </c>
      <c r="B721" t="s">
        <v>974</v>
      </c>
      <c r="C721" t="s">
        <v>257</v>
      </c>
      <c r="D721" s="1">
        <v>18.47</v>
      </c>
      <c r="E721" s="2">
        <v>4.2</v>
      </c>
      <c r="F721" s="2">
        <v>77.57</v>
      </c>
      <c r="G721" t="s">
        <v>975</v>
      </c>
      <c r="H721" t="s">
        <v>14</v>
      </c>
      <c r="I721" t="s">
        <v>14</v>
      </c>
    </row>
    <row r="722" spans="1:9">
      <c r="A722" t="s">
        <v>976</v>
      </c>
      <c r="B722" t="s">
        <v>974</v>
      </c>
      <c r="C722" t="s">
        <v>295</v>
      </c>
      <c r="D722" s="1">
        <v>18.46</v>
      </c>
      <c r="E722" s="2">
        <v>4.05</v>
      </c>
      <c r="F722" s="2">
        <v>74.76</v>
      </c>
      <c r="G722" t="s">
        <v>975</v>
      </c>
      <c r="H722" t="s">
        <v>14</v>
      </c>
      <c r="I722" t="s">
        <v>14</v>
      </c>
    </row>
    <row r="723" spans="1:9">
      <c r="A723" t="s">
        <v>977</v>
      </c>
      <c r="B723" t="s">
        <v>974</v>
      </c>
      <c r="C723" t="s">
        <v>259</v>
      </c>
      <c r="D723" s="1">
        <v>18.48</v>
      </c>
      <c r="E723" s="2">
        <v>4.05</v>
      </c>
      <c r="F723" s="2">
        <v>74.84</v>
      </c>
      <c r="G723" t="s">
        <v>975</v>
      </c>
      <c r="H723" t="s">
        <v>14</v>
      </c>
      <c r="I723" t="s">
        <v>14</v>
      </c>
    </row>
    <row r="724" spans="1:9">
      <c r="A724" t="s">
        <v>978</v>
      </c>
      <c r="B724" t="s">
        <v>974</v>
      </c>
      <c r="C724" t="s">
        <v>295</v>
      </c>
      <c r="D724" s="1">
        <v>18.49</v>
      </c>
      <c r="E724" s="2">
        <v>4.05</v>
      </c>
      <c r="F724" s="2">
        <v>74.88</v>
      </c>
      <c r="G724" t="s">
        <v>975</v>
      </c>
      <c r="H724" t="s">
        <v>14</v>
      </c>
      <c r="I724" t="s">
        <v>14</v>
      </c>
    </row>
    <row r="725" spans="1:9">
      <c r="A725" t="s">
        <v>979</v>
      </c>
      <c r="B725" t="s">
        <v>974</v>
      </c>
      <c r="C725" t="s">
        <v>249</v>
      </c>
      <c r="D725" s="1">
        <v>18.47</v>
      </c>
      <c r="E725" s="2">
        <v>4.2</v>
      </c>
      <c r="F725" s="2">
        <v>77.57</v>
      </c>
      <c r="G725" t="s">
        <v>975</v>
      </c>
      <c r="H725" t="s">
        <v>14</v>
      </c>
      <c r="I725" t="s">
        <v>14</v>
      </c>
    </row>
    <row r="726" spans="1:9">
      <c r="A726" t="s">
        <v>980</v>
      </c>
      <c r="B726" t="s">
        <v>974</v>
      </c>
      <c r="C726" t="s">
        <v>981</v>
      </c>
      <c r="D726" s="1">
        <v>18.5</v>
      </c>
      <c r="E726" s="2">
        <v>5.35</v>
      </c>
      <c r="F726" s="2">
        <v>98.98</v>
      </c>
      <c r="G726" t="s">
        <v>975</v>
      </c>
      <c r="H726" t="s">
        <v>14</v>
      </c>
      <c r="I726" t="s">
        <v>14</v>
      </c>
    </row>
    <row r="727" spans="1:9">
      <c r="A727" t="s">
        <v>982</v>
      </c>
      <c r="B727" t="s">
        <v>974</v>
      </c>
      <c r="C727" t="s">
        <v>253</v>
      </c>
      <c r="D727" s="1">
        <v>18.47</v>
      </c>
      <c r="E727" s="2">
        <v>4.05</v>
      </c>
      <c r="F727" s="2">
        <v>74.8</v>
      </c>
      <c r="G727" t="s">
        <v>975</v>
      </c>
      <c r="H727" t="s">
        <v>14</v>
      </c>
      <c r="I727" t="s">
        <v>14</v>
      </c>
    </row>
    <row r="728" spans="1:9">
      <c r="A728" t="s">
        <v>983</v>
      </c>
      <c r="B728" t="s">
        <v>974</v>
      </c>
      <c r="C728" t="s">
        <v>298</v>
      </c>
      <c r="D728" s="1">
        <v>18.52</v>
      </c>
      <c r="E728" s="2">
        <v>3.75</v>
      </c>
      <c r="F728" s="2">
        <v>69.45</v>
      </c>
      <c r="G728" t="s">
        <v>975</v>
      </c>
      <c r="H728" t="s">
        <v>14</v>
      </c>
      <c r="I728" t="s">
        <v>14</v>
      </c>
    </row>
    <row r="729" spans="1:9">
      <c r="A729" t="s">
        <v>984</v>
      </c>
      <c r="B729" t="s">
        <v>974</v>
      </c>
      <c r="C729" t="s">
        <v>259</v>
      </c>
      <c r="D729" s="1">
        <v>18.41</v>
      </c>
      <c r="E729" s="2">
        <v>4.05</v>
      </c>
      <c r="F729" s="2">
        <v>74.56</v>
      </c>
      <c r="G729" t="s">
        <v>975</v>
      </c>
      <c r="H729" t="s">
        <v>14</v>
      </c>
      <c r="I729" t="s">
        <v>14</v>
      </c>
    </row>
    <row r="730" spans="1:9">
      <c r="A730" t="s">
        <v>985</v>
      </c>
      <c r="B730" t="s">
        <v>974</v>
      </c>
      <c r="C730" t="s">
        <v>263</v>
      </c>
      <c r="D730" s="1">
        <v>18.49</v>
      </c>
      <c r="E730" s="2">
        <v>4.05</v>
      </c>
      <c r="F730" s="2">
        <v>74.88</v>
      </c>
      <c r="G730" t="s">
        <v>975</v>
      </c>
      <c r="H730" t="s">
        <v>14</v>
      </c>
      <c r="I730" t="s">
        <v>14</v>
      </c>
    </row>
    <row r="731" spans="1:9">
      <c r="A731" t="s">
        <v>986</v>
      </c>
      <c r="B731" t="s">
        <v>974</v>
      </c>
      <c r="C731" t="s">
        <v>253</v>
      </c>
      <c r="D731" s="1">
        <v>18.38</v>
      </c>
      <c r="E731" s="2">
        <v>4.05</v>
      </c>
      <c r="F731" s="2">
        <v>74.44</v>
      </c>
      <c r="G731" t="s">
        <v>975</v>
      </c>
      <c r="H731" t="s">
        <v>14</v>
      </c>
      <c r="I731" t="s">
        <v>14</v>
      </c>
    </row>
    <row r="732" spans="1:9">
      <c r="A732" t="s">
        <v>987</v>
      </c>
      <c r="B732" t="s">
        <v>974</v>
      </c>
      <c r="C732" t="s">
        <v>311</v>
      </c>
      <c r="D732" s="1">
        <v>18.3</v>
      </c>
      <c r="E732" s="2">
        <v>4.05</v>
      </c>
      <c r="F732" s="2">
        <v>74.11</v>
      </c>
      <c r="G732" t="s">
        <v>975</v>
      </c>
      <c r="H732" t="s">
        <v>14</v>
      </c>
      <c r="I732" t="s">
        <v>14</v>
      </c>
    </row>
    <row r="733" spans="1:9">
      <c r="A733" t="s">
        <v>988</v>
      </c>
      <c r="B733" t="s">
        <v>974</v>
      </c>
      <c r="C733" t="s">
        <v>261</v>
      </c>
      <c r="D733" s="1">
        <v>18.31</v>
      </c>
      <c r="E733" s="2">
        <v>3</v>
      </c>
      <c r="F733" s="2">
        <v>54.93</v>
      </c>
      <c r="G733" t="s">
        <v>975</v>
      </c>
      <c r="H733" t="s">
        <v>14</v>
      </c>
      <c r="I733" t="s">
        <v>14</v>
      </c>
    </row>
    <row r="734" spans="1:9">
      <c r="A734" t="s">
        <v>989</v>
      </c>
      <c r="B734" t="s">
        <v>974</v>
      </c>
      <c r="C734" t="s">
        <v>311</v>
      </c>
      <c r="D734" s="1">
        <v>18.45</v>
      </c>
      <c r="E734" s="2">
        <v>4.05</v>
      </c>
      <c r="F734" s="2">
        <v>74.72</v>
      </c>
      <c r="G734" t="s">
        <v>975</v>
      </c>
      <c r="H734" t="s">
        <v>14</v>
      </c>
      <c r="I734" t="s">
        <v>14</v>
      </c>
    </row>
    <row r="735" spans="1:9">
      <c r="A735" t="s">
        <v>990</v>
      </c>
      <c r="B735" t="s">
        <v>974</v>
      </c>
      <c r="C735" t="s">
        <v>253</v>
      </c>
      <c r="D735" s="1">
        <v>18.39</v>
      </c>
      <c r="E735" s="2">
        <v>4.05</v>
      </c>
      <c r="F735" s="2">
        <v>74.48</v>
      </c>
      <c r="G735" t="s">
        <v>975</v>
      </c>
      <c r="H735" t="s">
        <v>14</v>
      </c>
      <c r="I735" t="s">
        <v>14</v>
      </c>
    </row>
    <row r="736" spans="1:9">
      <c r="A736" t="s">
        <v>991</v>
      </c>
      <c r="B736" t="s">
        <v>974</v>
      </c>
      <c r="C736" t="s">
        <v>261</v>
      </c>
      <c r="D736" s="1">
        <v>18.4</v>
      </c>
      <c r="E736" s="2">
        <v>3</v>
      </c>
      <c r="F736" s="2">
        <v>55.2</v>
      </c>
      <c r="G736" t="s">
        <v>975</v>
      </c>
      <c r="H736" t="s">
        <v>14</v>
      </c>
      <c r="I736" t="s">
        <v>14</v>
      </c>
    </row>
    <row r="737" spans="1:9">
      <c r="A737" t="s">
        <v>992</v>
      </c>
      <c r="B737" t="s">
        <v>974</v>
      </c>
      <c r="C737" t="s">
        <v>270</v>
      </c>
      <c r="D737" s="1">
        <v>18.44</v>
      </c>
      <c r="E737" s="2">
        <v>3.75</v>
      </c>
      <c r="F737" s="2">
        <v>69.15</v>
      </c>
      <c r="G737" t="s">
        <v>975</v>
      </c>
      <c r="H737" t="s">
        <v>14</v>
      </c>
      <c r="I737" t="s">
        <v>14</v>
      </c>
    </row>
    <row r="738" spans="1:9">
      <c r="A738" t="s">
        <v>993</v>
      </c>
      <c r="B738" t="s">
        <v>974</v>
      </c>
      <c r="C738" t="s">
        <v>311</v>
      </c>
      <c r="D738" s="1">
        <v>18.34</v>
      </c>
      <c r="E738" s="2">
        <v>4.05</v>
      </c>
      <c r="F738" s="2">
        <v>74.28</v>
      </c>
      <c r="G738" t="s">
        <v>975</v>
      </c>
      <c r="H738" t="s">
        <v>14</v>
      </c>
      <c r="I738" t="s">
        <v>14</v>
      </c>
    </row>
    <row r="739" spans="1:9">
      <c r="A739" t="s">
        <v>994</v>
      </c>
      <c r="B739" t="s">
        <v>974</v>
      </c>
      <c r="C739" t="s">
        <v>249</v>
      </c>
      <c r="D739" s="1">
        <v>18.41</v>
      </c>
      <c r="E739" s="2">
        <v>4.2</v>
      </c>
      <c r="F739" s="2">
        <v>77.32</v>
      </c>
      <c r="G739" t="s">
        <v>975</v>
      </c>
      <c r="H739" t="s">
        <v>14</v>
      </c>
      <c r="I739" t="s">
        <v>14</v>
      </c>
    </row>
    <row r="740" spans="1:9">
      <c r="A740" t="s">
        <v>995</v>
      </c>
      <c r="B740" t="s">
        <v>974</v>
      </c>
      <c r="C740" t="s">
        <v>584</v>
      </c>
      <c r="D740" s="1">
        <v>18.52</v>
      </c>
      <c r="E740" s="2">
        <v>4.2</v>
      </c>
      <c r="F740" s="2">
        <v>77.78</v>
      </c>
      <c r="G740" t="s">
        <v>975</v>
      </c>
      <c r="H740" t="s">
        <v>14</v>
      </c>
      <c r="I740" t="s">
        <v>14</v>
      </c>
    </row>
    <row r="741" spans="1:9">
      <c r="A741" t="s">
        <v>996</v>
      </c>
      <c r="B741" t="s">
        <v>974</v>
      </c>
      <c r="C741" t="s">
        <v>270</v>
      </c>
      <c r="D741" s="1">
        <v>18.52</v>
      </c>
      <c r="E741" s="2">
        <v>3.75</v>
      </c>
      <c r="F741" s="2">
        <v>69.45</v>
      </c>
      <c r="G741" t="s">
        <v>975</v>
      </c>
      <c r="H741" t="s">
        <v>14</v>
      </c>
      <c r="I741" t="s">
        <v>14</v>
      </c>
    </row>
    <row r="742" spans="1:9">
      <c r="A742" t="s">
        <v>997</v>
      </c>
      <c r="B742" t="s">
        <v>974</v>
      </c>
      <c r="C742" t="s">
        <v>253</v>
      </c>
      <c r="D742" s="1">
        <v>18.53</v>
      </c>
      <c r="E742" s="2">
        <v>4.05</v>
      </c>
      <c r="F742" s="2">
        <v>75.05</v>
      </c>
      <c r="G742" t="s">
        <v>975</v>
      </c>
      <c r="H742" t="s">
        <v>14</v>
      </c>
      <c r="I742" t="s">
        <v>14</v>
      </c>
    </row>
    <row r="743" spans="1:9">
      <c r="A743" t="s">
        <v>998</v>
      </c>
      <c r="B743" t="s">
        <v>974</v>
      </c>
      <c r="C743" t="s">
        <v>311</v>
      </c>
      <c r="D743" s="1">
        <v>18.51</v>
      </c>
      <c r="E743" s="2">
        <v>4.05</v>
      </c>
      <c r="F743" s="2">
        <v>74.97</v>
      </c>
      <c r="G743" t="s">
        <v>975</v>
      </c>
      <c r="H743" t="s">
        <v>14</v>
      </c>
      <c r="I743" t="s">
        <v>14</v>
      </c>
    </row>
    <row r="744" spans="1:9">
      <c r="A744" t="s">
        <v>999</v>
      </c>
      <c r="B744" t="s">
        <v>974</v>
      </c>
      <c r="C744" t="s">
        <v>432</v>
      </c>
      <c r="D744" s="1">
        <v>18.49</v>
      </c>
      <c r="E744" s="2">
        <v>4.05</v>
      </c>
      <c r="F744" s="2">
        <v>74.88</v>
      </c>
      <c r="G744" t="s">
        <v>975</v>
      </c>
      <c r="H744" t="s">
        <v>14</v>
      </c>
      <c r="I744" t="s">
        <v>14</v>
      </c>
    </row>
    <row r="745" spans="1:9">
      <c r="A745" t="s">
        <v>1000</v>
      </c>
      <c r="B745" t="s">
        <v>974</v>
      </c>
      <c r="C745" t="s">
        <v>311</v>
      </c>
      <c r="D745" s="1">
        <v>18.55</v>
      </c>
      <c r="E745" s="2">
        <v>4.05</v>
      </c>
      <c r="F745" s="2">
        <v>75.13</v>
      </c>
      <c r="G745" t="s">
        <v>975</v>
      </c>
      <c r="H745" t="s">
        <v>14</v>
      </c>
      <c r="I745" t="s">
        <v>14</v>
      </c>
    </row>
    <row r="746" spans="1:9">
      <c r="A746" t="s">
        <v>1001</v>
      </c>
      <c r="B746" t="s">
        <v>974</v>
      </c>
      <c r="C746" t="s">
        <v>606</v>
      </c>
      <c r="D746" s="1">
        <v>18.53</v>
      </c>
      <c r="E746" s="2">
        <v>3</v>
      </c>
      <c r="F746" s="2">
        <v>55.59</v>
      </c>
      <c r="G746" t="s">
        <v>975</v>
      </c>
      <c r="H746" t="s">
        <v>14</v>
      </c>
      <c r="I746" t="s">
        <v>14</v>
      </c>
    </row>
    <row r="747" spans="1:9">
      <c r="A747" t="s">
        <v>1002</v>
      </c>
      <c r="B747" t="s">
        <v>974</v>
      </c>
      <c r="C747" t="s">
        <v>261</v>
      </c>
      <c r="D747" s="1">
        <v>18.51</v>
      </c>
      <c r="E747" s="2">
        <v>3</v>
      </c>
      <c r="F747" s="2">
        <v>55.53</v>
      </c>
      <c r="G747" t="s">
        <v>975</v>
      </c>
      <c r="H747" t="s">
        <v>14</v>
      </c>
      <c r="I747" t="s">
        <v>14</v>
      </c>
    </row>
    <row r="748" spans="1:9">
      <c r="A748" t="s">
        <v>1003</v>
      </c>
      <c r="B748" t="s">
        <v>974</v>
      </c>
      <c r="C748" t="s">
        <v>324</v>
      </c>
      <c r="D748" s="1">
        <v>18.5</v>
      </c>
      <c r="E748" s="2">
        <v>3.35</v>
      </c>
      <c r="F748" s="2">
        <v>61.98</v>
      </c>
      <c r="G748" t="s">
        <v>975</v>
      </c>
      <c r="H748" t="s">
        <v>14</v>
      </c>
      <c r="I748" t="s">
        <v>14</v>
      </c>
    </row>
    <row r="749" spans="1:9">
      <c r="A749" t="s">
        <v>1004</v>
      </c>
      <c r="B749" t="s">
        <v>974</v>
      </c>
      <c r="C749" t="s">
        <v>261</v>
      </c>
      <c r="D749" s="1">
        <v>18.51</v>
      </c>
      <c r="E749" s="2">
        <v>3</v>
      </c>
      <c r="F749" s="2">
        <v>55.53</v>
      </c>
      <c r="G749" t="s">
        <v>975</v>
      </c>
      <c r="H749" t="s">
        <v>14</v>
      </c>
      <c r="I749" t="s">
        <v>14</v>
      </c>
    </row>
    <row r="750" spans="1:9">
      <c r="A750" t="s">
        <v>1005</v>
      </c>
      <c r="B750" t="s">
        <v>974</v>
      </c>
      <c r="C750" t="s">
        <v>259</v>
      </c>
      <c r="D750" s="1">
        <v>18.48</v>
      </c>
      <c r="E750" s="2">
        <v>4.05</v>
      </c>
      <c r="F750" s="2">
        <v>74.84</v>
      </c>
      <c r="G750" t="s">
        <v>975</v>
      </c>
      <c r="H750" t="s">
        <v>14</v>
      </c>
      <c r="I750" t="s">
        <v>14</v>
      </c>
    </row>
    <row r="751" spans="1:9">
      <c r="A751" t="s">
        <v>1006</v>
      </c>
      <c r="B751" t="s">
        <v>1007</v>
      </c>
      <c r="C751" t="s">
        <v>1008</v>
      </c>
      <c r="D751" s="1">
        <v>18.03</v>
      </c>
      <c r="E751" s="2">
        <v>5.85</v>
      </c>
      <c r="F751" s="2">
        <v>105.48</v>
      </c>
      <c r="G751" t="s">
        <v>1009</v>
      </c>
      <c r="H751" t="s">
        <v>14</v>
      </c>
      <c r="I751" t="s">
        <v>14</v>
      </c>
    </row>
    <row r="752" spans="1:9">
      <c r="A752" t="s">
        <v>1010</v>
      </c>
      <c r="B752" t="s">
        <v>1007</v>
      </c>
      <c r="C752" t="s">
        <v>383</v>
      </c>
      <c r="D752" s="1">
        <v>18.03</v>
      </c>
      <c r="E752" s="2">
        <v>6.75</v>
      </c>
      <c r="F752" s="2">
        <v>121.7</v>
      </c>
      <c r="G752" t="s">
        <v>1009</v>
      </c>
      <c r="H752" t="s">
        <v>14</v>
      </c>
      <c r="I752" t="s">
        <v>14</v>
      </c>
    </row>
    <row r="753" spans="1:9">
      <c r="A753" t="s">
        <v>1011</v>
      </c>
      <c r="B753" t="s">
        <v>1007</v>
      </c>
      <c r="C753" t="s">
        <v>40</v>
      </c>
      <c r="D753" s="1">
        <v>18.03</v>
      </c>
      <c r="E753" s="2">
        <v>5.35</v>
      </c>
      <c r="F753" s="2">
        <v>96.46</v>
      </c>
      <c r="G753" t="s">
        <v>1009</v>
      </c>
      <c r="H753" t="s">
        <v>14</v>
      </c>
      <c r="I753" t="s">
        <v>14</v>
      </c>
    </row>
    <row r="754" spans="1:9">
      <c r="A754" t="s">
        <v>1012</v>
      </c>
      <c r="B754" t="s">
        <v>1013</v>
      </c>
      <c r="C754" t="s">
        <v>378</v>
      </c>
      <c r="D754" s="1">
        <v>1</v>
      </c>
      <c r="E754" s="2">
        <v>100</v>
      </c>
      <c r="F754" s="2">
        <v>100</v>
      </c>
      <c r="G754" t="s">
        <v>1014</v>
      </c>
      <c r="H754" t="s">
        <v>14</v>
      </c>
      <c r="I754" t="s">
        <v>14</v>
      </c>
    </row>
    <row r="755" spans="1:9">
      <c r="A755" t="s">
        <v>1015</v>
      </c>
      <c r="B755" t="s">
        <v>1013</v>
      </c>
      <c r="C755" t="s">
        <v>330</v>
      </c>
      <c r="D755" s="1">
        <v>17.66</v>
      </c>
      <c r="E755" s="2">
        <v>5.6</v>
      </c>
      <c r="F755" s="2">
        <v>98.9</v>
      </c>
      <c r="G755" t="s">
        <v>1014</v>
      </c>
      <c r="H755" t="s">
        <v>14</v>
      </c>
      <c r="I755" t="s">
        <v>14</v>
      </c>
    </row>
    <row r="756" spans="1:9">
      <c r="A756" t="s">
        <v>1016</v>
      </c>
      <c r="B756" t="s">
        <v>1013</v>
      </c>
      <c r="C756" t="s">
        <v>330</v>
      </c>
      <c r="D756" s="1">
        <v>17.74</v>
      </c>
      <c r="E756" s="2">
        <v>5.6</v>
      </c>
      <c r="F756" s="2">
        <v>99.34</v>
      </c>
      <c r="G756" t="s">
        <v>1014</v>
      </c>
      <c r="H756" t="s">
        <v>14</v>
      </c>
      <c r="I756" t="s">
        <v>14</v>
      </c>
    </row>
    <row r="757" spans="1:9">
      <c r="A757" t="s">
        <v>1017</v>
      </c>
      <c r="B757" t="s">
        <v>1013</v>
      </c>
      <c r="C757" t="s">
        <v>812</v>
      </c>
      <c r="D757" s="1">
        <v>17.4</v>
      </c>
      <c r="E757" s="2">
        <v>5.35</v>
      </c>
      <c r="F757" s="2">
        <v>93.09</v>
      </c>
      <c r="G757" t="s">
        <v>1014</v>
      </c>
      <c r="H757" t="s">
        <v>14</v>
      </c>
      <c r="I757" t="s">
        <v>14</v>
      </c>
    </row>
    <row r="758" spans="1:9">
      <c r="A758" t="s">
        <v>1018</v>
      </c>
      <c r="B758" t="s">
        <v>1013</v>
      </c>
      <c r="C758" t="s">
        <v>405</v>
      </c>
      <c r="D758" s="1">
        <v>17.68</v>
      </c>
      <c r="E758" s="2">
        <v>5.95</v>
      </c>
      <c r="F758" s="2">
        <v>105.2</v>
      </c>
      <c r="G758" t="s">
        <v>1014</v>
      </c>
      <c r="H758" t="s">
        <v>14</v>
      </c>
      <c r="I758" t="s">
        <v>14</v>
      </c>
    </row>
    <row r="759" spans="1:9">
      <c r="A759" t="s">
        <v>1019</v>
      </c>
      <c r="B759" t="s">
        <v>1020</v>
      </c>
      <c r="C759" t="s">
        <v>383</v>
      </c>
      <c r="D759" s="1">
        <v>22.97</v>
      </c>
      <c r="E759" s="2">
        <v>6.75</v>
      </c>
      <c r="F759" s="2">
        <v>155.05</v>
      </c>
      <c r="G759" t="s">
        <v>1021</v>
      </c>
      <c r="H759" t="s">
        <v>14</v>
      </c>
      <c r="I759" t="s">
        <v>14</v>
      </c>
    </row>
    <row r="760" spans="1:9">
      <c r="A760" t="s">
        <v>1022</v>
      </c>
      <c r="B760" t="s">
        <v>1020</v>
      </c>
      <c r="C760" t="s">
        <v>810</v>
      </c>
      <c r="D760" s="1">
        <v>22.85</v>
      </c>
      <c r="E760" s="2">
        <v>3.35</v>
      </c>
      <c r="F760" s="2">
        <v>76.55</v>
      </c>
      <c r="G760" t="s">
        <v>1021</v>
      </c>
      <c r="H760" t="s">
        <v>14</v>
      </c>
      <c r="I760" t="s">
        <v>14</v>
      </c>
    </row>
    <row r="761" spans="1:9">
      <c r="A761" t="s">
        <v>1023</v>
      </c>
      <c r="B761" t="s">
        <v>1020</v>
      </c>
      <c r="C761" t="s">
        <v>30</v>
      </c>
      <c r="D761" s="1">
        <v>22.84</v>
      </c>
      <c r="E761" s="2">
        <v>5.35</v>
      </c>
      <c r="F761" s="2">
        <v>122.19</v>
      </c>
      <c r="G761" t="s">
        <v>1021</v>
      </c>
      <c r="H761" t="s">
        <v>14</v>
      </c>
      <c r="I761" t="s">
        <v>14</v>
      </c>
    </row>
    <row r="762" spans="1:9">
      <c r="A762" t="s">
        <v>1024</v>
      </c>
      <c r="B762" t="s">
        <v>1020</v>
      </c>
      <c r="C762" t="s">
        <v>1025</v>
      </c>
      <c r="D762" s="1">
        <v>22.81</v>
      </c>
      <c r="E762" s="2">
        <v>3.85</v>
      </c>
      <c r="F762" s="2">
        <v>87.82</v>
      </c>
      <c r="G762" t="s">
        <v>1021</v>
      </c>
      <c r="H762" t="s">
        <v>14</v>
      </c>
      <c r="I762" t="s">
        <v>14</v>
      </c>
    </row>
    <row r="763" spans="1:9">
      <c r="A763" t="s">
        <v>1026</v>
      </c>
      <c r="B763" t="s">
        <v>1020</v>
      </c>
      <c r="C763" t="s">
        <v>1027</v>
      </c>
      <c r="D763" s="1">
        <v>22.21</v>
      </c>
      <c r="E763" s="2">
        <v>4.05</v>
      </c>
      <c r="F763" s="2">
        <v>89.95</v>
      </c>
      <c r="G763" t="s">
        <v>1021</v>
      </c>
      <c r="H763" t="s">
        <v>14</v>
      </c>
      <c r="I763" t="s">
        <v>14</v>
      </c>
    </row>
    <row r="764" spans="1:9">
      <c r="A764" t="s">
        <v>1028</v>
      </c>
      <c r="B764" t="s">
        <v>1020</v>
      </c>
      <c r="C764" t="s">
        <v>353</v>
      </c>
      <c r="D764" s="1">
        <v>21.49</v>
      </c>
      <c r="E764" s="2">
        <v>3.85</v>
      </c>
      <c r="F764" s="2">
        <v>82.74</v>
      </c>
      <c r="G764" t="s">
        <v>1021</v>
      </c>
      <c r="H764" t="s">
        <v>14</v>
      </c>
      <c r="I764" t="s">
        <v>14</v>
      </c>
    </row>
    <row r="765" spans="1:9">
      <c r="A765" t="s">
        <v>1029</v>
      </c>
      <c r="B765" t="s">
        <v>1020</v>
      </c>
      <c r="C765" t="s">
        <v>385</v>
      </c>
      <c r="D765" s="1">
        <v>20.32</v>
      </c>
      <c r="E765" s="2">
        <v>3.85</v>
      </c>
      <c r="F765" s="2">
        <v>78.23</v>
      </c>
      <c r="G765" t="s">
        <v>1021</v>
      </c>
      <c r="H765" t="s">
        <v>14</v>
      </c>
      <c r="I765" t="s">
        <v>14</v>
      </c>
    </row>
    <row r="766" spans="1:9">
      <c r="A766" t="s">
        <v>1030</v>
      </c>
      <c r="B766" t="s">
        <v>1020</v>
      </c>
      <c r="C766" t="s">
        <v>383</v>
      </c>
      <c r="D766" s="1">
        <v>19.5</v>
      </c>
      <c r="E766" s="2">
        <v>6.75</v>
      </c>
      <c r="F766" s="2">
        <v>131.62</v>
      </c>
      <c r="G766" t="s">
        <v>1021</v>
      </c>
      <c r="H766" t="s">
        <v>14</v>
      </c>
      <c r="I766" t="s">
        <v>14</v>
      </c>
    </row>
    <row r="767" spans="1:9">
      <c r="A767" t="s">
        <v>1031</v>
      </c>
      <c r="B767" t="s">
        <v>1020</v>
      </c>
      <c r="C767" t="s">
        <v>385</v>
      </c>
      <c r="D767" s="1">
        <v>22.75</v>
      </c>
      <c r="E767" s="2">
        <v>3.85</v>
      </c>
      <c r="F767" s="2">
        <v>87.59</v>
      </c>
      <c r="G767" t="s">
        <v>1021</v>
      </c>
      <c r="H767" t="s">
        <v>14</v>
      </c>
      <c r="I767" t="s">
        <v>14</v>
      </c>
    </row>
    <row r="768" spans="1:9">
      <c r="A768" t="s">
        <v>1032</v>
      </c>
      <c r="B768" t="s">
        <v>1020</v>
      </c>
      <c r="C768" t="s">
        <v>34</v>
      </c>
      <c r="D768" s="1">
        <v>22.59</v>
      </c>
      <c r="E768" s="2">
        <v>5.35</v>
      </c>
      <c r="F768" s="2">
        <v>120.86</v>
      </c>
      <c r="G768" t="s">
        <v>1021</v>
      </c>
      <c r="H768" t="s">
        <v>14</v>
      </c>
      <c r="I768" t="s">
        <v>14</v>
      </c>
    </row>
    <row r="769" spans="1:9">
      <c r="A769" t="s">
        <v>1033</v>
      </c>
      <c r="B769" t="s">
        <v>1020</v>
      </c>
      <c r="C769" t="s">
        <v>810</v>
      </c>
      <c r="D769" s="1">
        <v>22.89</v>
      </c>
      <c r="E769" s="2">
        <v>3.35</v>
      </c>
      <c r="F769" s="2">
        <v>76.68</v>
      </c>
      <c r="G769" t="s">
        <v>1021</v>
      </c>
      <c r="H769" t="s">
        <v>14</v>
      </c>
      <c r="I769" t="s">
        <v>14</v>
      </c>
    </row>
    <row r="770" spans="1:9">
      <c r="A770" t="s">
        <v>1034</v>
      </c>
      <c r="B770" t="s">
        <v>1020</v>
      </c>
      <c r="C770" t="s">
        <v>894</v>
      </c>
      <c r="D770" s="1">
        <v>22.94</v>
      </c>
      <c r="E770" s="2">
        <v>6.05</v>
      </c>
      <c r="F770" s="2">
        <v>138.79</v>
      </c>
      <c r="G770" t="s">
        <v>1021</v>
      </c>
      <c r="H770" t="s">
        <v>14</v>
      </c>
      <c r="I770" t="s">
        <v>14</v>
      </c>
    </row>
    <row r="771" spans="1:9">
      <c r="A771" t="s">
        <v>1035</v>
      </c>
      <c r="B771" t="s">
        <v>1036</v>
      </c>
      <c r="C771" t="s">
        <v>293</v>
      </c>
      <c r="D771" s="1">
        <v>15.17</v>
      </c>
      <c r="E771" s="2">
        <v>3</v>
      </c>
      <c r="F771" s="2">
        <v>45.51</v>
      </c>
      <c r="G771" t="s">
        <v>1037</v>
      </c>
      <c r="H771" t="s">
        <v>14</v>
      </c>
      <c r="I771" t="s">
        <v>14</v>
      </c>
    </row>
    <row r="772" spans="1:9">
      <c r="A772" t="s">
        <v>1038</v>
      </c>
      <c r="B772" t="s">
        <v>1036</v>
      </c>
      <c r="C772" t="s">
        <v>253</v>
      </c>
      <c r="D772" s="1">
        <v>15.16</v>
      </c>
      <c r="E772" s="2">
        <v>4.05</v>
      </c>
      <c r="F772" s="2">
        <v>61.4</v>
      </c>
      <c r="G772" t="s">
        <v>1037</v>
      </c>
      <c r="H772" t="s">
        <v>14</v>
      </c>
      <c r="I772" t="s">
        <v>14</v>
      </c>
    </row>
    <row r="773" spans="1:9">
      <c r="A773" t="s">
        <v>1039</v>
      </c>
      <c r="B773" t="s">
        <v>1036</v>
      </c>
      <c r="C773" t="s">
        <v>295</v>
      </c>
      <c r="D773" s="1">
        <v>15.17</v>
      </c>
      <c r="E773" s="2">
        <v>4.05</v>
      </c>
      <c r="F773" s="2">
        <v>61.44</v>
      </c>
      <c r="G773" t="s">
        <v>1037</v>
      </c>
      <c r="H773" t="s">
        <v>14</v>
      </c>
      <c r="I773" t="s">
        <v>14</v>
      </c>
    </row>
    <row r="774" spans="1:9">
      <c r="A774" t="s">
        <v>1040</v>
      </c>
      <c r="B774" t="s">
        <v>1036</v>
      </c>
      <c r="C774" t="s">
        <v>293</v>
      </c>
      <c r="D774" s="1">
        <v>15.17</v>
      </c>
      <c r="E774" s="2">
        <v>3</v>
      </c>
      <c r="F774" s="2">
        <v>45.51</v>
      </c>
      <c r="G774" t="s">
        <v>1037</v>
      </c>
      <c r="H774" t="s">
        <v>14</v>
      </c>
      <c r="I774" t="s">
        <v>14</v>
      </c>
    </row>
    <row r="775" spans="1:9">
      <c r="A775" t="s">
        <v>1041</v>
      </c>
      <c r="B775" t="s">
        <v>1036</v>
      </c>
      <c r="C775" t="s">
        <v>259</v>
      </c>
      <c r="D775" s="1">
        <v>15.13</v>
      </c>
      <c r="E775" s="2">
        <v>4.05</v>
      </c>
      <c r="F775" s="2">
        <v>61.28</v>
      </c>
      <c r="G775" t="s">
        <v>1037</v>
      </c>
      <c r="H775" t="s">
        <v>14</v>
      </c>
      <c r="I775" t="s">
        <v>14</v>
      </c>
    </row>
    <row r="776" spans="1:9">
      <c r="A776" t="s">
        <v>1042</v>
      </c>
      <c r="B776" t="s">
        <v>1036</v>
      </c>
      <c r="C776" t="s">
        <v>253</v>
      </c>
      <c r="D776" s="1">
        <v>15.12</v>
      </c>
      <c r="E776" s="2">
        <v>4.05</v>
      </c>
      <c r="F776" s="2">
        <v>61.24</v>
      </c>
      <c r="G776" t="s">
        <v>1037</v>
      </c>
      <c r="H776" t="s">
        <v>14</v>
      </c>
      <c r="I776" t="s">
        <v>14</v>
      </c>
    </row>
    <row r="777" spans="1:9">
      <c r="A777" t="s">
        <v>1043</v>
      </c>
      <c r="B777" t="s">
        <v>1036</v>
      </c>
      <c r="C777" t="s">
        <v>253</v>
      </c>
      <c r="D777" s="1">
        <v>15.12</v>
      </c>
      <c r="E777" s="2">
        <v>4.05</v>
      </c>
      <c r="F777" s="2">
        <v>61.24</v>
      </c>
      <c r="G777" t="s">
        <v>1037</v>
      </c>
      <c r="H777" t="s">
        <v>14</v>
      </c>
      <c r="I777" t="s">
        <v>14</v>
      </c>
    </row>
    <row r="778" spans="1:9">
      <c r="A778" t="s">
        <v>1044</v>
      </c>
      <c r="B778" t="s">
        <v>1036</v>
      </c>
      <c r="C778" t="s">
        <v>259</v>
      </c>
      <c r="D778" s="1">
        <v>15.1</v>
      </c>
      <c r="E778" s="2">
        <v>4.05</v>
      </c>
      <c r="F778" s="2">
        <v>61.15</v>
      </c>
      <c r="G778" t="s">
        <v>1037</v>
      </c>
      <c r="H778" t="s">
        <v>14</v>
      </c>
      <c r="I778" t="s">
        <v>14</v>
      </c>
    </row>
    <row r="779" spans="1:9">
      <c r="A779" t="s">
        <v>1045</v>
      </c>
      <c r="B779" t="s">
        <v>1036</v>
      </c>
      <c r="C779" t="s">
        <v>261</v>
      </c>
      <c r="D779" s="1">
        <v>15.13</v>
      </c>
      <c r="E779" s="2">
        <v>3</v>
      </c>
      <c r="F779" s="2">
        <v>45.39</v>
      </c>
      <c r="G779" t="s">
        <v>1037</v>
      </c>
      <c r="H779" t="s">
        <v>14</v>
      </c>
      <c r="I779" t="s">
        <v>14</v>
      </c>
    </row>
    <row r="780" spans="1:9">
      <c r="A780" t="s">
        <v>1046</v>
      </c>
      <c r="B780" t="s">
        <v>1036</v>
      </c>
      <c r="C780" t="s">
        <v>418</v>
      </c>
      <c r="D780" s="1">
        <v>15.13</v>
      </c>
      <c r="E780" s="2">
        <v>4.8</v>
      </c>
      <c r="F780" s="2">
        <v>72.62</v>
      </c>
      <c r="G780" t="s">
        <v>1037</v>
      </c>
      <c r="H780" t="s">
        <v>14</v>
      </c>
      <c r="I780" t="s">
        <v>14</v>
      </c>
    </row>
    <row r="781" spans="1:9">
      <c r="A781" t="s">
        <v>1047</v>
      </c>
      <c r="B781" t="s">
        <v>1036</v>
      </c>
      <c r="C781" t="s">
        <v>259</v>
      </c>
      <c r="D781" s="1">
        <v>15.17</v>
      </c>
      <c r="E781" s="2">
        <v>4.05</v>
      </c>
      <c r="F781" s="2">
        <v>61.44</v>
      </c>
      <c r="G781" t="s">
        <v>1037</v>
      </c>
      <c r="H781" t="s">
        <v>14</v>
      </c>
      <c r="I781" t="s">
        <v>14</v>
      </c>
    </row>
    <row r="782" spans="1:9">
      <c r="A782" t="s">
        <v>1048</v>
      </c>
      <c r="B782" t="s">
        <v>1036</v>
      </c>
      <c r="C782" t="s">
        <v>259</v>
      </c>
      <c r="D782" s="1">
        <v>15.04</v>
      </c>
      <c r="E782" s="2">
        <v>4.05</v>
      </c>
      <c r="F782" s="2">
        <v>60.91</v>
      </c>
      <c r="G782" t="s">
        <v>1037</v>
      </c>
      <c r="H782" t="s">
        <v>14</v>
      </c>
      <c r="I782" t="s">
        <v>14</v>
      </c>
    </row>
    <row r="783" spans="1:9">
      <c r="A783" t="s">
        <v>1049</v>
      </c>
      <c r="B783" t="s">
        <v>1036</v>
      </c>
      <c r="C783" t="s">
        <v>326</v>
      </c>
      <c r="D783" s="1">
        <v>15.12</v>
      </c>
      <c r="E783" s="2">
        <v>2.9</v>
      </c>
      <c r="F783" s="2">
        <v>43.85</v>
      </c>
      <c r="G783" t="s">
        <v>1037</v>
      </c>
      <c r="H783" t="s">
        <v>14</v>
      </c>
      <c r="I783" t="s">
        <v>14</v>
      </c>
    </row>
    <row r="784" spans="1:9">
      <c r="A784" t="s">
        <v>1050</v>
      </c>
      <c r="B784" t="s">
        <v>1036</v>
      </c>
      <c r="C784" t="s">
        <v>253</v>
      </c>
      <c r="D784" s="1">
        <v>15.01</v>
      </c>
      <c r="E784" s="2">
        <v>4.05</v>
      </c>
      <c r="F784" s="2">
        <v>60.79</v>
      </c>
      <c r="G784" t="s">
        <v>1037</v>
      </c>
      <c r="H784" t="s">
        <v>14</v>
      </c>
      <c r="I784" t="s">
        <v>14</v>
      </c>
    </row>
    <row r="785" spans="1:9">
      <c r="A785" t="s">
        <v>1051</v>
      </c>
      <c r="B785" t="s">
        <v>1036</v>
      </c>
      <c r="C785" t="s">
        <v>326</v>
      </c>
      <c r="D785" s="1">
        <v>15.03</v>
      </c>
      <c r="E785" s="2">
        <v>2.9</v>
      </c>
      <c r="F785" s="2">
        <v>43.59</v>
      </c>
      <c r="G785" t="s">
        <v>1037</v>
      </c>
      <c r="H785" t="s">
        <v>14</v>
      </c>
      <c r="I785" t="s">
        <v>14</v>
      </c>
    </row>
    <row r="786" spans="1:9">
      <c r="A786" t="s">
        <v>1052</v>
      </c>
      <c r="B786" t="s">
        <v>1036</v>
      </c>
      <c r="C786" t="s">
        <v>249</v>
      </c>
      <c r="D786" s="1">
        <v>15.17</v>
      </c>
      <c r="E786" s="2">
        <v>4.2</v>
      </c>
      <c r="F786" s="2">
        <v>63.71</v>
      </c>
      <c r="G786" t="s">
        <v>1037</v>
      </c>
      <c r="H786" t="s">
        <v>14</v>
      </c>
      <c r="I786" t="s">
        <v>14</v>
      </c>
    </row>
    <row r="787" spans="1:9">
      <c r="A787" t="s">
        <v>1053</v>
      </c>
      <c r="B787" t="s">
        <v>1036</v>
      </c>
      <c r="C787" t="s">
        <v>261</v>
      </c>
      <c r="D787" s="1">
        <v>15.15</v>
      </c>
      <c r="E787" s="2">
        <v>3</v>
      </c>
      <c r="F787" s="2">
        <v>45.45</v>
      </c>
      <c r="G787" t="s">
        <v>1037</v>
      </c>
      <c r="H787" t="s">
        <v>14</v>
      </c>
      <c r="I787" t="s">
        <v>14</v>
      </c>
    </row>
    <row r="788" spans="1:9">
      <c r="A788" t="s">
        <v>1054</v>
      </c>
      <c r="B788" t="s">
        <v>1036</v>
      </c>
      <c r="C788" t="s">
        <v>643</v>
      </c>
      <c r="D788" s="1">
        <v>15.13</v>
      </c>
      <c r="E788" s="2">
        <v>3.65</v>
      </c>
      <c r="F788" s="2">
        <v>55.22</v>
      </c>
      <c r="G788" t="s">
        <v>1037</v>
      </c>
      <c r="H788" t="s">
        <v>14</v>
      </c>
      <c r="I788" t="s">
        <v>14</v>
      </c>
    </row>
    <row r="789" spans="1:9">
      <c r="A789" t="s">
        <v>1055</v>
      </c>
      <c r="B789" t="s">
        <v>1036</v>
      </c>
      <c r="C789" t="s">
        <v>326</v>
      </c>
      <c r="D789" s="1">
        <v>15.09</v>
      </c>
      <c r="E789" s="2">
        <v>2.9</v>
      </c>
      <c r="F789" s="2">
        <v>43.76</v>
      </c>
      <c r="G789" t="s">
        <v>1037</v>
      </c>
      <c r="H789" t="s">
        <v>14</v>
      </c>
      <c r="I789" t="s">
        <v>14</v>
      </c>
    </row>
    <row r="790" spans="1:9">
      <c r="A790" t="s">
        <v>1056</v>
      </c>
      <c r="B790" t="s">
        <v>1036</v>
      </c>
      <c r="C790" t="s">
        <v>253</v>
      </c>
      <c r="D790" s="1">
        <v>15.13</v>
      </c>
      <c r="E790" s="2">
        <v>4.05</v>
      </c>
      <c r="F790" s="2">
        <v>61.28</v>
      </c>
      <c r="G790" t="s">
        <v>1037</v>
      </c>
      <c r="H790" t="s">
        <v>14</v>
      </c>
      <c r="I790" t="s">
        <v>14</v>
      </c>
    </row>
    <row r="791" spans="1:9">
      <c r="A791" t="s">
        <v>1057</v>
      </c>
      <c r="B791" t="s">
        <v>1036</v>
      </c>
      <c r="C791" t="s">
        <v>249</v>
      </c>
      <c r="D791" s="1">
        <v>15.16</v>
      </c>
      <c r="E791" s="2">
        <v>4.2</v>
      </c>
      <c r="F791" s="2">
        <v>63.67</v>
      </c>
      <c r="G791" t="s">
        <v>1037</v>
      </c>
      <c r="H791" t="s">
        <v>14</v>
      </c>
      <c r="I791" t="s">
        <v>14</v>
      </c>
    </row>
    <row r="792" spans="1:9">
      <c r="A792" t="s">
        <v>1058</v>
      </c>
      <c r="B792" t="s">
        <v>1036</v>
      </c>
      <c r="C792" t="s">
        <v>270</v>
      </c>
      <c r="D792" s="1">
        <v>15.14</v>
      </c>
      <c r="E792" s="2">
        <v>3.75</v>
      </c>
      <c r="F792" s="2">
        <v>56.78</v>
      </c>
      <c r="G792" t="s">
        <v>1037</v>
      </c>
      <c r="H792" t="s">
        <v>14</v>
      </c>
      <c r="I792" t="s">
        <v>14</v>
      </c>
    </row>
    <row r="793" spans="1:9">
      <c r="A793" t="s">
        <v>1059</v>
      </c>
      <c r="B793" t="s">
        <v>1036</v>
      </c>
      <c r="C793" t="s">
        <v>261</v>
      </c>
      <c r="D793" s="1">
        <v>15.1</v>
      </c>
      <c r="E793" s="2">
        <v>3</v>
      </c>
      <c r="F793" s="2">
        <v>45.3</v>
      </c>
      <c r="G793" t="s">
        <v>1037</v>
      </c>
      <c r="H793" t="s">
        <v>14</v>
      </c>
      <c r="I793" t="s">
        <v>14</v>
      </c>
    </row>
    <row r="794" spans="1:9">
      <c r="A794" t="s">
        <v>1060</v>
      </c>
      <c r="B794" t="s">
        <v>1036</v>
      </c>
      <c r="C794" t="s">
        <v>432</v>
      </c>
      <c r="D794" s="1">
        <v>15.14</v>
      </c>
      <c r="E794" s="2">
        <v>4.05</v>
      </c>
      <c r="F794" s="2">
        <v>61.32</v>
      </c>
      <c r="G794" t="s">
        <v>1037</v>
      </c>
      <c r="H794" t="s">
        <v>14</v>
      </c>
      <c r="I794" t="s">
        <v>14</v>
      </c>
    </row>
    <row r="795" spans="1:9">
      <c r="A795" t="s">
        <v>1061</v>
      </c>
      <c r="B795" t="s">
        <v>1036</v>
      </c>
      <c r="C795" t="s">
        <v>606</v>
      </c>
      <c r="D795" s="1">
        <v>15.17</v>
      </c>
      <c r="E795" s="2">
        <v>3</v>
      </c>
      <c r="F795" s="2">
        <v>45.51</v>
      </c>
      <c r="G795" t="s">
        <v>1037</v>
      </c>
      <c r="H795" t="s">
        <v>14</v>
      </c>
      <c r="I795" t="s">
        <v>14</v>
      </c>
    </row>
    <row r="796" spans="1:9">
      <c r="A796" t="s">
        <v>1062</v>
      </c>
      <c r="B796" t="s">
        <v>1036</v>
      </c>
      <c r="C796" t="s">
        <v>309</v>
      </c>
      <c r="D796" s="1">
        <v>15.08</v>
      </c>
      <c r="E796" s="2">
        <v>4.05</v>
      </c>
      <c r="F796" s="2">
        <v>61.07</v>
      </c>
      <c r="G796" t="s">
        <v>1037</v>
      </c>
      <c r="H796" t="s">
        <v>14</v>
      </c>
      <c r="I796" t="s">
        <v>14</v>
      </c>
    </row>
    <row r="797" spans="1:9">
      <c r="A797" t="s">
        <v>1063</v>
      </c>
      <c r="B797" t="s">
        <v>1064</v>
      </c>
      <c r="C797" t="s">
        <v>1065</v>
      </c>
      <c r="D797" s="1">
        <v>23.44</v>
      </c>
      <c r="E797" s="2">
        <v>6.75</v>
      </c>
      <c r="F797" s="2">
        <v>158.22</v>
      </c>
      <c r="G797" t="s">
        <v>1066</v>
      </c>
      <c r="H797" t="s">
        <v>501</v>
      </c>
      <c r="I797" t="s">
        <v>501</v>
      </c>
    </row>
    <row r="798" spans="1:9">
      <c r="A798" t="s">
        <v>1067</v>
      </c>
      <c r="B798" t="s">
        <v>1064</v>
      </c>
      <c r="C798" t="s">
        <v>1068</v>
      </c>
      <c r="D798" s="1">
        <v>23.44</v>
      </c>
      <c r="E798" s="2">
        <v>3.15</v>
      </c>
      <c r="F798" s="2">
        <v>73.84</v>
      </c>
      <c r="G798" t="s">
        <v>1066</v>
      </c>
      <c r="H798" t="s">
        <v>501</v>
      </c>
      <c r="I798" t="s">
        <v>501</v>
      </c>
    </row>
    <row r="799" spans="1:9">
      <c r="A799" t="s">
        <v>1069</v>
      </c>
      <c r="B799" t="s">
        <v>1064</v>
      </c>
      <c r="C799" t="s">
        <v>1070</v>
      </c>
      <c r="D799" s="1">
        <v>23.41</v>
      </c>
      <c r="E799" s="2">
        <v>7.9</v>
      </c>
      <c r="F799" s="2">
        <v>184.94</v>
      </c>
      <c r="G799" t="s">
        <v>1066</v>
      </c>
      <c r="H799" t="s">
        <v>501</v>
      </c>
      <c r="I799" t="s">
        <v>501</v>
      </c>
    </row>
    <row r="800" spans="1:9">
      <c r="A800" t="s">
        <v>1071</v>
      </c>
      <c r="B800" t="s">
        <v>1064</v>
      </c>
      <c r="C800" t="s">
        <v>567</v>
      </c>
      <c r="D800" s="1">
        <v>23.49</v>
      </c>
      <c r="E800" s="2">
        <v>4.05</v>
      </c>
      <c r="F800" s="2">
        <v>95.13</v>
      </c>
      <c r="G800" t="s">
        <v>1066</v>
      </c>
      <c r="H800" t="s">
        <v>501</v>
      </c>
      <c r="I800" t="s">
        <v>501</v>
      </c>
    </row>
    <row r="801" spans="1:9">
      <c r="A801" t="s">
        <v>1072</v>
      </c>
      <c r="B801" t="s">
        <v>1064</v>
      </c>
      <c r="C801" t="s">
        <v>1073</v>
      </c>
      <c r="D801" s="1">
        <v>23.39</v>
      </c>
      <c r="E801" s="2">
        <v>7.9</v>
      </c>
      <c r="F801" s="2">
        <v>184.78</v>
      </c>
      <c r="G801" t="s">
        <v>1066</v>
      </c>
      <c r="H801" t="s">
        <v>501</v>
      </c>
      <c r="I801" t="s">
        <v>501</v>
      </c>
    </row>
    <row r="802" spans="1:9">
      <c r="A802" t="s">
        <v>1074</v>
      </c>
      <c r="B802" t="s">
        <v>1064</v>
      </c>
      <c r="C802" t="s">
        <v>1075</v>
      </c>
      <c r="D802" s="1">
        <v>23.41</v>
      </c>
      <c r="E802" s="2">
        <v>5.85</v>
      </c>
      <c r="F802" s="2">
        <v>136.95</v>
      </c>
      <c r="G802" t="s">
        <v>1066</v>
      </c>
      <c r="H802" t="s">
        <v>501</v>
      </c>
      <c r="I802" t="s">
        <v>501</v>
      </c>
    </row>
    <row r="803" spans="1:9">
      <c r="A803" t="s">
        <v>1076</v>
      </c>
      <c r="B803" t="s">
        <v>1064</v>
      </c>
      <c r="C803" t="s">
        <v>1077</v>
      </c>
      <c r="D803" s="1">
        <v>23.39</v>
      </c>
      <c r="E803" s="2">
        <v>7.9</v>
      </c>
      <c r="F803" s="2">
        <v>184.78</v>
      </c>
      <c r="G803" t="s">
        <v>1066</v>
      </c>
      <c r="H803" t="s">
        <v>501</v>
      </c>
      <c r="I803" t="s">
        <v>501</v>
      </c>
    </row>
    <row r="804" spans="1:9">
      <c r="A804" t="s">
        <v>1078</v>
      </c>
      <c r="B804" t="s">
        <v>1064</v>
      </c>
      <c r="C804" t="s">
        <v>742</v>
      </c>
      <c r="D804" s="1">
        <v>23.5</v>
      </c>
      <c r="E804" s="2">
        <v>5.6</v>
      </c>
      <c r="F804" s="2">
        <v>131.6</v>
      </c>
      <c r="G804" t="s">
        <v>1066</v>
      </c>
      <c r="H804" t="s">
        <v>501</v>
      </c>
      <c r="I804" t="s">
        <v>501</v>
      </c>
    </row>
    <row r="805" spans="1:9">
      <c r="A805" t="s">
        <v>1079</v>
      </c>
      <c r="B805" t="s">
        <v>1064</v>
      </c>
      <c r="C805" t="s">
        <v>1080</v>
      </c>
      <c r="D805" s="1">
        <v>23.49</v>
      </c>
      <c r="E805" s="2">
        <v>3.35</v>
      </c>
      <c r="F805" s="2">
        <v>78.69</v>
      </c>
      <c r="G805" t="s">
        <v>1066</v>
      </c>
      <c r="H805" t="s">
        <v>501</v>
      </c>
      <c r="I805" t="s">
        <v>501</v>
      </c>
    </row>
    <row r="806" spans="1:9">
      <c r="A806" t="s">
        <v>1081</v>
      </c>
      <c r="B806" t="s">
        <v>1064</v>
      </c>
      <c r="C806" t="s">
        <v>1082</v>
      </c>
      <c r="D806" s="1">
        <v>23.42</v>
      </c>
      <c r="E806" s="2">
        <v>4.05</v>
      </c>
      <c r="F806" s="2">
        <v>94.85</v>
      </c>
      <c r="G806" t="s">
        <v>1066</v>
      </c>
      <c r="H806" t="s">
        <v>501</v>
      </c>
      <c r="I806" t="s">
        <v>501</v>
      </c>
    </row>
    <row r="807" spans="1:9">
      <c r="A807" t="s">
        <v>1083</v>
      </c>
      <c r="B807" t="s">
        <v>1064</v>
      </c>
      <c r="C807" t="s">
        <v>1077</v>
      </c>
      <c r="D807" s="1">
        <v>23.4</v>
      </c>
      <c r="E807" s="2">
        <v>7.9</v>
      </c>
      <c r="F807" s="2">
        <v>184.86</v>
      </c>
      <c r="G807" t="s">
        <v>1066</v>
      </c>
      <c r="H807" t="s">
        <v>501</v>
      </c>
      <c r="I807" t="s">
        <v>501</v>
      </c>
    </row>
    <row r="808" spans="1:9">
      <c r="A808" t="s">
        <v>1084</v>
      </c>
      <c r="B808" t="s">
        <v>1064</v>
      </c>
      <c r="C808" t="s">
        <v>767</v>
      </c>
      <c r="D808" s="1">
        <v>23.39</v>
      </c>
      <c r="E808" s="2">
        <v>4.6</v>
      </c>
      <c r="F808" s="2">
        <v>107.59</v>
      </c>
      <c r="G808" t="s">
        <v>1066</v>
      </c>
      <c r="H808" t="s">
        <v>14</v>
      </c>
      <c r="I808" t="s">
        <v>14</v>
      </c>
    </row>
    <row r="809" spans="1:9">
      <c r="A809" t="s">
        <v>1085</v>
      </c>
      <c r="B809" t="s">
        <v>1064</v>
      </c>
      <c r="C809" t="s">
        <v>1086</v>
      </c>
      <c r="D809" s="1">
        <v>23.39</v>
      </c>
      <c r="E809" s="2">
        <v>3.85</v>
      </c>
      <c r="F809" s="2">
        <v>90.05</v>
      </c>
      <c r="G809" t="s">
        <v>1066</v>
      </c>
      <c r="H809" t="s">
        <v>14</v>
      </c>
      <c r="I809" t="s">
        <v>14</v>
      </c>
    </row>
    <row r="810" spans="1:9">
      <c r="A810" t="s">
        <v>1087</v>
      </c>
      <c r="B810" t="s">
        <v>1064</v>
      </c>
      <c r="C810" t="s">
        <v>748</v>
      </c>
      <c r="D810" s="1">
        <v>23.27</v>
      </c>
      <c r="E810" s="2">
        <v>5.1</v>
      </c>
      <c r="F810" s="2">
        <v>118.68</v>
      </c>
      <c r="G810" t="s">
        <v>1066</v>
      </c>
      <c r="H810" t="s">
        <v>14</v>
      </c>
      <c r="I810" t="s">
        <v>14</v>
      </c>
    </row>
    <row r="811" spans="1:9">
      <c r="A811" t="s">
        <v>1088</v>
      </c>
      <c r="B811" t="s">
        <v>1089</v>
      </c>
      <c r="C811" t="s">
        <v>330</v>
      </c>
      <c r="D811" s="1">
        <v>16.01</v>
      </c>
      <c r="E811" s="2">
        <v>5.6</v>
      </c>
      <c r="F811" s="2">
        <v>89.66</v>
      </c>
      <c r="G811" t="s">
        <v>1090</v>
      </c>
      <c r="H811" t="s">
        <v>14</v>
      </c>
      <c r="I811" t="s">
        <v>14</v>
      </c>
    </row>
    <row r="812" spans="1:9">
      <c r="A812" t="s">
        <v>1091</v>
      </c>
      <c r="B812" t="s">
        <v>1089</v>
      </c>
      <c r="C812" t="s">
        <v>894</v>
      </c>
      <c r="D812" s="1">
        <v>16.07</v>
      </c>
      <c r="E812" s="2">
        <v>6.05</v>
      </c>
      <c r="F812" s="2">
        <v>97.22</v>
      </c>
      <c r="G812" t="s">
        <v>1090</v>
      </c>
      <c r="H812" t="s">
        <v>14</v>
      </c>
      <c r="I812" t="s">
        <v>14</v>
      </c>
    </row>
    <row r="813" spans="1:9">
      <c r="A813" t="s">
        <v>1092</v>
      </c>
      <c r="B813" t="s">
        <v>1089</v>
      </c>
      <c r="C813" t="s">
        <v>63</v>
      </c>
      <c r="D813" s="1">
        <v>16.72</v>
      </c>
      <c r="E813" s="2">
        <v>5.85</v>
      </c>
      <c r="F813" s="2">
        <v>97.81</v>
      </c>
      <c r="G813" t="s">
        <v>1090</v>
      </c>
      <c r="H813" t="s">
        <v>14</v>
      </c>
      <c r="I813" t="s">
        <v>14</v>
      </c>
    </row>
    <row r="814" spans="1:9">
      <c r="A814" t="s">
        <v>1093</v>
      </c>
      <c r="B814" t="s">
        <v>1089</v>
      </c>
      <c r="C814" t="s">
        <v>57</v>
      </c>
      <c r="D814" s="1">
        <v>16.64</v>
      </c>
      <c r="E814" s="2">
        <v>4.8</v>
      </c>
      <c r="F814" s="2">
        <v>79.87</v>
      </c>
      <c r="G814" t="s">
        <v>1090</v>
      </c>
      <c r="H814" t="s">
        <v>14</v>
      </c>
      <c r="I814" t="s">
        <v>14</v>
      </c>
    </row>
    <row r="815" spans="1:9">
      <c r="A815" t="s">
        <v>1094</v>
      </c>
      <c r="B815" t="s">
        <v>1089</v>
      </c>
      <c r="C815" t="s">
        <v>63</v>
      </c>
      <c r="D815" s="1">
        <v>16.66</v>
      </c>
      <c r="E815" s="2">
        <v>5.85</v>
      </c>
      <c r="F815" s="2">
        <v>97.46</v>
      </c>
      <c r="G815" t="s">
        <v>1090</v>
      </c>
      <c r="H815" t="s">
        <v>14</v>
      </c>
      <c r="I815" t="s">
        <v>14</v>
      </c>
    </row>
    <row r="816" spans="1:9">
      <c r="A816" t="s">
        <v>1095</v>
      </c>
      <c r="B816" t="s">
        <v>1089</v>
      </c>
      <c r="C816" t="s">
        <v>57</v>
      </c>
      <c r="D816" s="1">
        <v>16.72</v>
      </c>
      <c r="E816" s="2">
        <v>4.8</v>
      </c>
      <c r="F816" s="2">
        <v>80.26</v>
      </c>
      <c r="G816" t="s">
        <v>1090</v>
      </c>
      <c r="H816" t="s">
        <v>14</v>
      </c>
      <c r="I816" t="s">
        <v>14</v>
      </c>
    </row>
    <row r="817" spans="1:9">
      <c r="A817" t="s">
        <v>1096</v>
      </c>
      <c r="B817" t="s">
        <v>1089</v>
      </c>
      <c r="C817" t="s">
        <v>63</v>
      </c>
      <c r="D817" s="1">
        <v>1</v>
      </c>
      <c r="E817" s="2">
        <v>50</v>
      </c>
      <c r="F817" s="2">
        <v>50</v>
      </c>
      <c r="G817" t="s">
        <v>1090</v>
      </c>
      <c r="H817" t="s">
        <v>14</v>
      </c>
      <c r="I817" t="s">
        <v>14</v>
      </c>
    </row>
    <row r="818" spans="1:9">
      <c r="A818" t="s">
        <v>1097</v>
      </c>
      <c r="B818" t="s">
        <v>1089</v>
      </c>
      <c r="C818" t="s">
        <v>52</v>
      </c>
      <c r="D818" s="1">
        <v>16.63</v>
      </c>
      <c r="E818" s="2">
        <v>6.35</v>
      </c>
      <c r="F818" s="2">
        <v>105.6</v>
      </c>
      <c r="G818" t="s">
        <v>1090</v>
      </c>
      <c r="H818" t="s">
        <v>14</v>
      </c>
      <c r="I818" t="s">
        <v>14</v>
      </c>
    </row>
    <row r="819" spans="1:9">
      <c r="A819" t="s">
        <v>1098</v>
      </c>
      <c r="B819" t="s">
        <v>1089</v>
      </c>
      <c r="C819" t="s">
        <v>57</v>
      </c>
      <c r="D819" s="1">
        <v>16.63</v>
      </c>
      <c r="E819" s="2">
        <v>4.8</v>
      </c>
      <c r="F819" s="2">
        <v>79.82</v>
      </c>
      <c r="G819" t="s">
        <v>1090</v>
      </c>
      <c r="H819" t="s">
        <v>14</v>
      </c>
      <c r="I819" t="s">
        <v>14</v>
      </c>
    </row>
    <row r="820" spans="1:9">
      <c r="A820" t="s">
        <v>1099</v>
      </c>
      <c r="B820" t="s">
        <v>1089</v>
      </c>
      <c r="C820" t="s">
        <v>52</v>
      </c>
      <c r="D820" s="1">
        <v>16.4</v>
      </c>
      <c r="E820" s="2">
        <v>6.35</v>
      </c>
      <c r="F820" s="2">
        <v>104.14</v>
      </c>
      <c r="G820" t="s">
        <v>1090</v>
      </c>
      <c r="H820" t="s">
        <v>14</v>
      </c>
      <c r="I820" t="s">
        <v>14</v>
      </c>
    </row>
    <row r="821" spans="1:9">
      <c r="A821" t="s">
        <v>1100</v>
      </c>
      <c r="B821" t="s">
        <v>1089</v>
      </c>
      <c r="C821" t="s">
        <v>63</v>
      </c>
      <c r="D821" s="1">
        <v>16.52</v>
      </c>
      <c r="E821" s="2">
        <v>5.85</v>
      </c>
      <c r="F821" s="2">
        <v>96.64</v>
      </c>
      <c r="G821" t="s">
        <v>1090</v>
      </c>
      <c r="H821" t="s">
        <v>14</v>
      </c>
      <c r="I821" t="s">
        <v>14</v>
      </c>
    </row>
    <row r="822" spans="1:9">
      <c r="A822" t="s">
        <v>1101</v>
      </c>
      <c r="B822" t="s">
        <v>1089</v>
      </c>
      <c r="C822" t="s">
        <v>63</v>
      </c>
      <c r="D822" s="1">
        <v>1</v>
      </c>
      <c r="E822" s="2">
        <v>75</v>
      </c>
      <c r="F822" s="2">
        <v>75</v>
      </c>
      <c r="G822" t="s">
        <v>1090</v>
      </c>
      <c r="H822" t="s">
        <v>14</v>
      </c>
      <c r="I822" t="s">
        <v>14</v>
      </c>
    </row>
    <row r="823" spans="1:9">
      <c r="A823" t="s">
        <v>1102</v>
      </c>
      <c r="B823" t="s">
        <v>1089</v>
      </c>
      <c r="C823" t="s">
        <v>163</v>
      </c>
      <c r="D823" s="1">
        <v>16.53</v>
      </c>
      <c r="E823" s="2">
        <v>7.9</v>
      </c>
      <c r="F823" s="2">
        <v>130.59</v>
      </c>
      <c r="G823" t="s">
        <v>1090</v>
      </c>
      <c r="H823" t="s">
        <v>14</v>
      </c>
      <c r="I823" t="s">
        <v>14</v>
      </c>
    </row>
    <row r="824" spans="1:9">
      <c r="A824" t="s">
        <v>1103</v>
      </c>
      <c r="B824" t="s">
        <v>1089</v>
      </c>
      <c r="C824" t="s">
        <v>146</v>
      </c>
      <c r="D824" s="1">
        <v>16.54</v>
      </c>
      <c r="E824" s="2">
        <v>5.1</v>
      </c>
      <c r="F824" s="2">
        <v>84.35</v>
      </c>
      <c r="G824" t="s">
        <v>1090</v>
      </c>
      <c r="H824" t="s">
        <v>14</v>
      </c>
      <c r="I824" t="s">
        <v>14</v>
      </c>
    </row>
    <row r="825" spans="1:9">
      <c r="A825" t="s">
        <v>1104</v>
      </c>
      <c r="B825" t="s">
        <v>1105</v>
      </c>
      <c r="C825" t="s">
        <v>67</v>
      </c>
      <c r="D825" s="1">
        <v>16.27</v>
      </c>
      <c r="E825" s="2">
        <v>5.85</v>
      </c>
      <c r="F825" s="2">
        <v>95.18</v>
      </c>
      <c r="G825" t="s">
        <v>1106</v>
      </c>
      <c r="H825" t="s">
        <v>14</v>
      </c>
      <c r="I825" t="s">
        <v>14</v>
      </c>
    </row>
    <row r="826" spans="1:9">
      <c r="A826" t="s">
        <v>1107</v>
      </c>
      <c r="B826" t="s">
        <v>1105</v>
      </c>
      <c r="C826" t="s">
        <v>163</v>
      </c>
      <c r="D826" s="1">
        <v>16.3</v>
      </c>
      <c r="E826" s="2">
        <v>7.9</v>
      </c>
      <c r="F826" s="2">
        <v>128.77</v>
      </c>
      <c r="G826" t="s">
        <v>1106</v>
      </c>
      <c r="H826" t="s">
        <v>14</v>
      </c>
      <c r="I826" t="s">
        <v>14</v>
      </c>
    </row>
    <row r="827" spans="1:9">
      <c r="A827" t="s">
        <v>1108</v>
      </c>
      <c r="B827" t="s">
        <v>1105</v>
      </c>
      <c r="C827" t="s">
        <v>57</v>
      </c>
      <c r="D827" s="1">
        <v>16.31</v>
      </c>
      <c r="E827" s="2">
        <v>4.8</v>
      </c>
      <c r="F827" s="2">
        <v>78.29</v>
      </c>
      <c r="G827" t="s">
        <v>1106</v>
      </c>
      <c r="H827" t="s">
        <v>14</v>
      </c>
      <c r="I827" t="s">
        <v>14</v>
      </c>
    </row>
    <row r="828" spans="1:9">
      <c r="A828" t="s">
        <v>1109</v>
      </c>
      <c r="B828" t="s">
        <v>1105</v>
      </c>
      <c r="C828" t="s">
        <v>57</v>
      </c>
      <c r="D828" s="1">
        <v>16.44</v>
      </c>
      <c r="E828" s="2">
        <v>4.8</v>
      </c>
      <c r="F828" s="2">
        <v>78.91</v>
      </c>
      <c r="G828" t="s">
        <v>1106</v>
      </c>
      <c r="H828" t="s">
        <v>14</v>
      </c>
      <c r="I828" t="s">
        <v>14</v>
      </c>
    </row>
    <row r="829" spans="1:9">
      <c r="A829" t="s">
        <v>1110</v>
      </c>
      <c r="B829" t="s">
        <v>1105</v>
      </c>
      <c r="C829" t="s">
        <v>1111</v>
      </c>
      <c r="D829" s="1">
        <v>16.26</v>
      </c>
      <c r="E829" s="2">
        <v>5.1</v>
      </c>
      <c r="F829" s="2">
        <v>82.93</v>
      </c>
      <c r="G829" t="s">
        <v>1106</v>
      </c>
      <c r="H829" t="s">
        <v>14</v>
      </c>
      <c r="I829" t="s">
        <v>14</v>
      </c>
    </row>
    <row r="830" spans="1:9">
      <c r="A830" t="s">
        <v>1112</v>
      </c>
      <c r="B830" t="s">
        <v>1105</v>
      </c>
      <c r="C830" t="s">
        <v>57</v>
      </c>
      <c r="D830" s="1">
        <v>16.34</v>
      </c>
      <c r="E830" s="2">
        <v>4.8</v>
      </c>
      <c r="F830" s="2">
        <v>78.43</v>
      </c>
      <c r="G830" t="s">
        <v>1106</v>
      </c>
      <c r="H830" t="s">
        <v>14</v>
      </c>
      <c r="I830" t="s">
        <v>14</v>
      </c>
    </row>
    <row r="831" spans="1:9">
      <c r="A831" t="s">
        <v>1113</v>
      </c>
      <c r="B831" t="s">
        <v>1105</v>
      </c>
      <c r="C831" t="s">
        <v>1111</v>
      </c>
      <c r="D831" s="1">
        <v>16.49</v>
      </c>
      <c r="E831" s="2">
        <v>5.1</v>
      </c>
      <c r="F831" s="2">
        <v>84.1</v>
      </c>
      <c r="G831" t="s">
        <v>1106</v>
      </c>
      <c r="H831" t="s">
        <v>14</v>
      </c>
      <c r="I831" t="s">
        <v>14</v>
      </c>
    </row>
    <row r="832" spans="1:9">
      <c r="A832" t="s">
        <v>1114</v>
      </c>
      <c r="B832" t="s">
        <v>1115</v>
      </c>
      <c r="C832" t="s">
        <v>807</v>
      </c>
      <c r="D832" s="1">
        <v>19.62</v>
      </c>
      <c r="E832" s="2">
        <v>6.05</v>
      </c>
      <c r="F832" s="2">
        <v>118.7</v>
      </c>
      <c r="G832" t="s">
        <v>1116</v>
      </c>
      <c r="H832" t="s">
        <v>14</v>
      </c>
      <c r="I832" t="s">
        <v>14</v>
      </c>
    </row>
    <row r="833" spans="1:9">
      <c r="A833" t="s">
        <v>1117</v>
      </c>
      <c r="B833" t="s">
        <v>1115</v>
      </c>
      <c r="C833" t="s">
        <v>345</v>
      </c>
      <c r="D833" s="1">
        <v>19.54</v>
      </c>
      <c r="E833" s="2">
        <v>5.35</v>
      </c>
      <c r="F833" s="2">
        <v>104.54</v>
      </c>
      <c r="G833" t="s">
        <v>1116</v>
      </c>
      <c r="H833" t="s">
        <v>14</v>
      </c>
      <c r="I833" t="s">
        <v>14</v>
      </c>
    </row>
    <row r="834" spans="1:9">
      <c r="A834" t="s">
        <v>1118</v>
      </c>
      <c r="B834" t="s">
        <v>1115</v>
      </c>
      <c r="C834" t="s">
        <v>807</v>
      </c>
      <c r="D834" s="1">
        <v>19.48</v>
      </c>
      <c r="E834" s="2">
        <v>6.05</v>
      </c>
      <c r="F834" s="2">
        <v>117.85</v>
      </c>
      <c r="G834" t="s">
        <v>1116</v>
      </c>
      <c r="H834" t="s">
        <v>14</v>
      </c>
      <c r="I834" t="s">
        <v>14</v>
      </c>
    </row>
    <row r="835" spans="1:9">
      <c r="A835" t="s">
        <v>1119</v>
      </c>
      <c r="B835" t="s">
        <v>1115</v>
      </c>
      <c r="C835" t="s">
        <v>18</v>
      </c>
      <c r="D835" s="1">
        <v>19.59</v>
      </c>
      <c r="E835" s="2">
        <v>5.35</v>
      </c>
      <c r="F835" s="2">
        <v>104.81</v>
      </c>
      <c r="G835" t="s">
        <v>1116</v>
      </c>
      <c r="H835" t="s">
        <v>14</v>
      </c>
      <c r="I835" t="s">
        <v>14</v>
      </c>
    </row>
    <row r="836" spans="1:9">
      <c r="A836" t="s">
        <v>1120</v>
      </c>
      <c r="B836" t="s">
        <v>1115</v>
      </c>
      <c r="C836" t="s">
        <v>1121</v>
      </c>
      <c r="D836" s="1">
        <v>19.43</v>
      </c>
      <c r="E836" s="2">
        <v>3.35</v>
      </c>
      <c r="F836" s="2">
        <v>65.09</v>
      </c>
      <c r="G836" t="s">
        <v>1116</v>
      </c>
      <c r="H836" t="s">
        <v>14</v>
      </c>
      <c r="I836" t="s">
        <v>14</v>
      </c>
    </row>
    <row r="837" spans="1:9">
      <c r="A837" t="s">
        <v>1122</v>
      </c>
      <c r="B837" t="s">
        <v>1115</v>
      </c>
      <c r="C837" t="s">
        <v>378</v>
      </c>
      <c r="D837" s="1">
        <v>1</v>
      </c>
      <c r="E837" s="2">
        <v>100</v>
      </c>
      <c r="F837" s="2">
        <v>100</v>
      </c>
      <c r="G837" t="s">
        <v>1116</v>
      </c>
      <c r="H837" t="s">
        <v>14</v>
      </c>
      <c r="I837" t="s">
        <v>14</v>
      </c>
    </row>
    <row r="838" spans="1:9">
      <c r="A838" t="s">
        <v>1123</v>
      </c>
      <c r="B838" t="s">
        <v>1115</v>
      </c>
      <c r="C838" t="s">
        <v>330</v>
      </c>
      <c r="D838" s="1">
        <v>19.59</v>
      </c>
      <c r="E838" s="2">
        <v>5.6</v>
      </c>
      <c r="F838" s="2">
        <v>109.7</v>
      </c>
      <c r="G838" t="s">
        <v>1116</v>
      </c>
      <c r="H838" t="s">
        <v>14</v>
      </c>
      <c r="I838" t="s">
        <v>14</v>
      </c>
    </row>
    <row r="839" spans="1:9">
      <c r="A839" t="s">
        <v>1124</v>
      </c>
      <c r="B839" t="s">
        <v>1115</v>
      </c>
      <c r="C839" t="s">
        <v>330</v>
      </c>
      <c r="D839" s="1">
        <v>19.64</v>
      </c>
      <c r="E839" s="2">
        <v>5.6</v>
      </c>
      <c r="F839" s="2">
        <v>109.98</v>
      </c>
      <c r="G839" t="s">
        <v>1116</v>
      </c>
      <c r="H839" t="s">
        <v>14</v>
      </c>
      <c r="I839" t="s">
        <v>14</v>
      </c>
    </row>
    <row r="840" spans="1:9">
      <c r="A840" t="s">
        <v>1125</v>
      </c>
      <c r="B840" t="s">
        <v>1115</v>
      </c>
      <c r="C840" t="s">
        <v>330</v>
      </c>
      <c r="D840" s="1">
        <v>19.63</v>
      </c>
      <c r="E840" s="2">
        <v>5.6</v>
      </c>
      <c r="F840" s="2">
        <v>109.93</v>
      </c>
      <c r="G840" t="s">
        <v>1116</v>
      </c>
      <c r="H840" t="s">
        <v>14</v>
      </c>
      <c r="I840" t="s">
        <v>14</v>
      </c>
    </row>
    <row r="841" spans="1:9">
      <c r="A841" t="s">
        <v>1126</v>
      </c>
      <c r="B841" t="s">
        <v>1115</v>
      </c>
      <c r="C841" t="s">
        <v>330</v>
      </c>
      <c r="D841" s="1">
        <v>19.62</v>
      </c>
      <c r="E841" s="2">
        <v>5.6</v>
      </c>
      <c r="F841" s="2">
        <v>109.87</v>
      </c>
      <c r="G841" t="s">
        <v>1116</v>
      </c>
      <c r="H841" t="s">
        <v>14</v>
      </c>
      <c r="I841" t="s">
        <v>14</v>
      </c>
    </row>
    <row r="842" spans="1:9">
      <c r="A842" t="s">
        <v>1127</v>
      </c>
      <c r="B842" t="s">
        <v>1115</v>
      </c>
      <c r="C842" t="s">
        <v>817</v>
      </c>
      <c r="D842" s="1">
        <v>19.31</v>
      </c>
      <c r="E842" s="2">
        <v>5.35</v>
      </c>
      <c r="F842" s="2">
        <v>103.31</v>
      </c>
      <c r="G842" t="s">
        <v>1116</v>
      </c>
      <c r="H842" t="s">
        <v>14</v>
      </c>
      <c r="I842" t="s">
        <v>14</v>
      </c>
    </row>
    <row r="843" spans="1:9">
      <c r="A843" t="s">
        <v>1128</v>
      </c>
      <c r="B843" t="s">
        <v>1115</v>
      </c>
      <c r="C843" t="s">
        <v>280</v>
      </c>
      <c r="D843" s="1">
        <v>19.34</v>
      </c>
      <c r="E843" s="2">
        <v>5.6</v>
      </c>
      <c r="F843" s="2">
        <v>108.3</v>
      </c>
      <c r="G843" t="s">
        <v>1116</v>
      </c>
      <c r="H843" t="s">
        <v>14</v>
      </c>
      <c r="I843" t="s">
        <v>14</v>
      </c>
    </row>
    <row r="844" spans="1:9">
      <c r="A844" t="s">
        <v>1129</v>
      </c>
      <c r="B844" t="s">
        <v>1115</v>
      </c>
      <c r="C844" t="s">
        <v>662</v>
      </c>
      <c r="D844" s="1">
        <v>19.36</v>
      </c>
      <c r="E844" s="2">
        <v>5.85</v>
      </c>
      <c r="F844" s="2">
        <v>113.26</v>
      </c>
      <c r="G844" t="s">
        <v>1116</v>
      </c>
      <c r="H844" t="s">
        <v>14</v>
      </c>
      <c r="I844" t="s">
        <v>14</v>
      </c>
    </row>
    <row r="845" spans="1:9">
      <c r="A845" t="s">
        <v>1130</v>
      </c>
      <c r="B845" t="s">
        <v>1115</v>
      </c>
      <c r="C845" t="s">
        <v>1131</v>
      </c>
      <c r="D845" s="1">
        <v>19.37</v>
      </c>
      <c r="E845" s="2">
        <v>4.6</v>
      </c>
      <c r="F845" s="2">
        <v>89.1</v>
      </c>
      <c r="G845" t="s">
        <v>1116</v>
      </c>
      <c r="H845" t="s">
        <v>14</v>
      </c>
      <c r="I845" t="s">
        <v>14</v>
      </c>
    </row>
    <row r="846" spans="1:9">
      <c r="A846" t="s">
        <v>1132</v>
      </c>
      <c r="B846" t="s">
        <v>1115</v>
      </c>
      <c r="C846" t="s">
        <v>280</v>
      </c>
      <c r="D846" s="1">
        <v>19.45</v>
      </c>
      <c r="E846" s="2">
        <v>5.6</v>
      </c>
      <c r="F846" s="2">
        <v>108.92</v>
      </c>
      <c r="G846" t="s">
        <v>1116</v>
      </c>
      <c r="H846" t="s">
        <v>14</v>
      </c>
      <c r="I846" t="s">
        <v>14</v>
      </c>
    </row>
    <row r="847" spans="1:9">
      <c r="A847" t="s">
        <v>1133</v>
      </c>
      <c r="B847" t="s">
        <v>1115</v>
      </c>
      <c r="C847" t="s">
        <v>1131</v>
      </c>
      <c r="D847" s="1">
        <v>19.36</v>
      </c>
      <c r="E847" s="2">
        <v>4.6</v>
      </c>
      <c r="F847" s="2">
        <v>89.06</v>
      </c>
      <c r="G847" t="s">
        <v>1116</v>
      </c>
      <c r="H847" t="s">
        <v>14</v>
      </c>
      <c r="I847" t="s">
        <v>14</v>
      </c>
    </row>
    <row r="848" spans="1:9">
      <c r="A848" t="s">
        <v>1134</v>
      </c>
      <c r="B848" t="s">
        <v>1115</v>
      </c>
      <c r="C848" t="s">
        <v>669</v>
      </c>
      <c r="D848" s="1">
        <v>19.58</v>
      </c>
      <c r="E848" s="2">
        <v>3.35</v>
      </c>
      <c r="F848" s="2">
        <v>65.59</v>
      </c>
      <c r="G848" t="s">
        <v>1116</v>
      </c>
      <c r="H848" t="s">
        <v>14</v>
      </c>
      <c r="I848" t="s">
        <v>14</v>
      </c>
    </row>
    <row r="849" spans="1:9">
      <c r="A849" t="s">
        <v>1135</v>
      </c>
      <c r="B849" t="s">
        <v>1115</v>
      </c>
      <c r="C849" t="s">
        <v>364</v>
      </c>
      <c r="D849" s="1">
        <v>19.47</v>
      </c>
      <c r="E849" s="2">
        <v>5.85</v>
      </c>
      <c r="F849" s="2">
        <v>113.9</v>
      </c>
      <c r="G849" t="s">
        <v>1116</v>
      </c>
      <c r="H849" t="s">
        <v>14</v>
      </c>
      <c r="I849" t="s">
        <v>14</v>
      </c>
    </row>
    <row r="850" spans="1:9">
      <c r="A850" t="s">
        <v>1136</v>
      </c>
      <c r="B850" t="s">
        <v>1137</v>
      </c>
      <c r="C850" t="s">
        <v>16</v>
      </c>
      <c r="D850" s="1">
        <v>17.76</v>
      </c>
      <c r="E850" s="2">
        <v>5.85</v>
      </c>
      <c r="F850" s="2">
        <v>103.9</v>
      </c>
      <c r="G850" t="s">
        <v>1138</v>
      </c>
      <c r="H850" t="s">
        <v>14</v>
      </c>
      <c r="I850" t="s">
        <v>14</v>
      </c>
    </row>
    <row r="851" spans="1:9">
      <c r="A851" t="s">
        <v>1139</v>
      </c>
      <c r="B851" t="s">
        <v>1137</v>
      </c>
      <c r="C851" t="s">
        <v>653</v>
      </c>
      <c r="D851" s="1">
        <v>17.89</v>
      </c>
      <c r="E851" s="2">
        <v>6.05</v>
      </c>
      <c r="F851" s="2">
        <v>108.23</v>
      </c>
      <c r="G851" t="s">
        <v>1138</v>
      </c>
      <c r="H851" t="s">
        <v>14</v>
      </c>
      <c r="I851" t="s">
        <v>14</v>
      </c>
    </row>
    <row r="852" spans="1:9">
      <c r="A852" t="s">
        <v>1140</v>
      </c>
      <c r="B852" t="s">
        <v>1137</v>
      </c>
      <c r="C852" t="s">
        <v>18</v>
      </c>
      <c r="D852" s="1">
        <v>17.89</v>
      </c>
      <c r="E852" s="2">
        <v>5.35</v>
      </c>
      <c r="F852" s="2">
        <v>95.71</v>
      </c>
      <c r="G852" t="s">
        <v>1138</v>
      </c>
      <c r="H852" t="s">
        <v>14</v>
      </c>
      <c r="I852" t="s">
        <v>14</v>
      </c>
    </row>
    <row r="853" spans="1:9">
      <c r="A853" t="s">
        <v>1141</v>
      </c>
      <c r="B853" t="s">
        <v>1137</v>
      </c>
      <c r="C853" t="s">
        <v>18</v>
      </c>
      <c r="D853" s="1">
        <v>18</v>
      </c>
      <c r="E853" s="2">
        <v>5.35</v>
      </c>
      <c r="F853" s="2">
        <v>96.3</v>
      </c>
      <c r="G853" t="s">
        <v>1138</v>
      </c>
      <c r="H853" t="s">
        <v>14</v>
      </c>
      <c r="I853" t="s">
        <v>14</v>
      </c>
    </row>
    <row r="854" spans="1:9">
      <c r="A854" t="s">
        <v>1142</v>
      </c>
      <c r="B854" t="s">
        <v>1137</v>
      </c>
      <c r="C854" t="s">
        <v>38</v>
      </c>
      <c r="D854" s="1">
        <v>17.26</v>
      </c>
      <c r="E854" s="2">
        <v>3.35</v>
      </c>
      <c r="F854" s="2">
        <v>57.82</v>
      </c>
      <c r="G854" t="s">
        <v>1138</v>
      </c>
      <c r="H854" t="s">
        <v>14</v>
      </c>
      <c r="I854" t="s">
        <v>14</v>
      </c>
    </row>
    <row r="855" spans="1:9">
      <c r="A855" t="s">
        <v>1143</v>
      </c>
      <c r="B855" t="s">
        <v>1137</v>
      </c>
      <c r="C855" t="s">
        <v>1144</v>
      </c>
      <c r="D855" s="1">
        <v>17.18</v>
      </c>
      <c r="E855" s="2">
        <v>5.1</v>
      </c>
      <c r="F855" s="2">
        <v>87.62</v>
      </c>
      <c r="G855" t="s">
        <v>1138</v>
      </c>
      <c r="H855" t="s">
        <v>14</v>
      </c>
      <c r="I855" t="s">
        <v>14</v>
      </c>
    </row>
    <row r="856" spans="1:9">
      <c r="A856" t="s">
        <v>1145</v>
      </c>
      <c r="B856" t="s">
        <v>1137</v>
      </c>
      <c r="C856" t="s">
        <v>1025</v>
      </c>
      <c r="D856" s="1">
        <v>17.37</v>
      </c>
      <c r="E856" s="2">
        <v>3.85</v>
      </c>
      <c r="F856" s="2">
        <v>66.87</v>
      </c>
      <c r="G856" t="s">
        <v>1138</v>
      </c>
      <c r="H856" t="s">
        <v>14</v>
      </c>
      <c r="I856" t="s">
        <v>14</v>
      </c>
    </row>
    <row r="857" spans="1:9">
      <c r="A857" t="s">
        <v>1146</v>
      </c>
      <c r="B857" t="s">
        <v>1147</v>
      </c>
      <c r="C857" t="s">
        <v>339</v>
      </c>
      <c r="D857" s="1">
        <v>18.82</v>
      </c>
      <c r="E857" s="2">
        <v>3.35</v>
      </c>
      <c r="F857" s="2">
        <v>63.05</v>
      </c>
      <c r="G857" t="s">
        <v>1148</v>
      </c>
      <c r="H857" t="s">
        <v>14</v>
      </c>
      <c r="I857" t="s">
        <v>14</v>
      </c>
    </row>
    <row r="858" spans="1:9">
      <c r="A858" t="s">
        <v>1149</v>
      </c>
      <c r="B858" t="s">
        <v>1147</v>
      </c>
      <c r="C858" t="s">
        <v>23</v>
      </c>
      <c r="D858" s="1">
        <v>18.93</v>
      </c>
      <c r="E858" s="2">
        <v>3.85</v>
      </c>
      <c r="F858" s="2">
        <v>72.88</v>
      </c>
      <c r="G858" t="s">
        <v>1148</v>
      </c>
      <c r="H858" t="s">
        <v>14</v>
      </c>
      <c r="I858" t="s">
        <v>14</v>
      </c>
    </row>
    <row r="859" spans="1:9">
      <c r="A859" t="s">
        <v>1150</v>
      </c>
      <c r="B859" t="s">
        <v>1147</v>
      </c>
      <c r="C859" t="s">
        <v>804</v>
      </c>
      <c r="D859" s="1">
        <v>18.84</v>
      </c>
      <c r="E859" s="2">
        <v>3.35</v>
      </c>
      <c r="F859" s="2">
        <v>63.11</v>
      </c>
      <c r="G859" t="s">
        <v>1148</v>
      </c>
      <c r="H859" t="s">
        <v>14</v>
      </c>
      <c r="I859" t="s">
        <v>14</v>
      </c>
    </row>
    <row r="860" spans="1:9">
      <c r="A860" t="s">
        <v>1151</v>
      </c>
      <c r="B860" t="s">
        <v>1147</v>
      </c>
      <c r="C860" t="s">
        <v>18</v>
      </c>
      <c r="D860" s="1">
        <v>18.86</v>
      </c>
      <c r="E860" s="2">
        <v>5.35</v>
      </c>
      <c r="F860" s="2">
        <v>100.9</v>
      </c>
      <c r="G860" t="s">
        <v>1148</v>
      </c>
      <c r="H860" t="s">
        <v>14</v>
      </c>
      <c r="I860" t="s">
        <v>14</v>
      </c>
    </row>
    <row r="861" spans="1:9">
      <c r="A861" t="s">
        <v>1152</v>
      </c>
      <c r="B861" t="s">
        <v>1147</v>
      </c>
      <c r="C861" t="s">
        <v>18</v>
      </c>
      <c r="D861" s="1">
        <v>18.82</v>
      </c>
      <c r="E861" s="2">
        <v>5.35</v>
      </c>
      <c r="F861" s="2">
        <v>100.69</v>
      </c>
      <c r="G861" t="s">
        <v>1148</v>
      </c>
      <c r="H861" t="s">
        <v>14</v>
      </c>
      <c r="I861" t="s">
        <v>14</v>
      </c>
    </row>
    <row r="862" spans="1:9">
      <c r="A862" t="s">
        <v>1153</v>
      </c>
      <c r="B862" t="s">
        <v>1147</v>
      </c>
      <c r="C862" t="s">
        <v>375</v>
      </c>
      <c r="D862" s="1">
        <v>18.84</v>
      </c>
      <c r="E862" s="2">
        <v>7.2</v>
      </c>
      <c r="F862" s="2">
        <v>135.65</v>
      </c>
      <c r="G862" t="s">
        <v>1148</v>
      </c>
      <c r="H862" t="s">
        <v>14</v>
      </c>
      <c r="I862" t="s">
        <v>14</v>
      </c>
    </row>
    <row r="863" spans="1:9">
      <c r="A863" t="s">
        <v>1154</v>
      </c>
      <c r="B863" t="s">
        <v>1147</v>
      </c>
      <c r="C863" t="s">
        <v>18</v>
      </c>
      <c r="D863" s="1">
        <v>18.85</v>
      </c>
      <c r="E863" s="2">
        <v>5.35</v>
      </c>
      <c r="F863" s="2">
        <v>100.85</v>
      </c>
      <c r="G863" t="s">
        <v>1148</v>
      </c>
      <c r="H863" t="s">
        <v>14</v>
      </c>
      <c r="I863" t="s">
        <v>14</v>
      </c>
    </row>
    <row r="864" spans="1:9">
      <c r="A864" t="s">
        <v>1155</v>
      </c>
      <c r="B864" t="s">
        <v>1147</v>
      </c>
      <c r="C864" t="s">
        <v>330</v>
      </c>
      <c r="D864" s="1">
        <v>18.47</v>
      </c>
      <c r="E864" s="2">
        <v>5.6</v>
      </c>
      <c r="F864" s="2">
        <v>103.43</v>
      </c>
      <c r="G864" t="s">
        <v>1148</v>
      </c>
      <c r="H864" t="s">
        <v>14</v>
      </c>
      <c r="I864" t="s">
        <v>14</v>
      </c>
    </row>
    <row r="865" spans="1:9">
      <c r="A865" t="s">
        <v>1156</v>
      </c>
      <c r="B865" t="s">
        <v>1147</v>
      </c>
      <c r="C865" t="s">
        <v>810</v>
      </c>
      <c r="D865" s="1">
        <v>18.47</v>
      </c>
      <c r="E865" s="2">
        <v>3.35</v>
      </c>
      <c r="F865" s="2">
        <v>61.87</v>
      </c>
      <c r="G865" t="s">
        <v>1148</v>
      </c>
      <c r="H865" t="s">
        <v>14</v>
      </c>
      <c r="I865" t="s">
        <v>14</v>
      </c>
    </row>
    <row r="866" spans="1:9">
      <c r="A866" t="s">
        <v>1157</v>
      </c>
      <c r="B866" t="s">
        <v>1147</v>
      </c>
      <c r="C866" t="s">
        <v>34</v>
      </c>
      <c r="D866" s="1">
        <v>18.45</v>
      </c>
      <c r="E866" s="2">
        <v>5.35</v>
      </c>
      <c r="F866" s="2">
        <v>98.71</v>
      </c>
      <c r="G866" t="s">
        <v>1148</v>
      </c>
      <c r="H866" t="s">
        <v>14</v>
      </c>
      <c r="I866" t="s">
        <v>14</v>
      </c>
    </row>
    <row r="867" spans="1:9">
      <c r="A867" t="s">
        <v>1158</v>
      </c>
      <c r="B867" t="s">
        <v>1147</v>
      </c>
      <c r="C867" t="s">
        <v>38</v>
      </c>
      <c r="D867" s="1">
        <v>18.25</v>
      </c>
      <c r="E867" s="2">
        <v>3.35</v>
      </c>
      <c r="F867" s="2">
        <v>61.14</v>
      </c>
      <c r="G867" t="s">
        <v>1148</v>
      </c>
      <c r="H867" t="s">
        <v>14</v>
      </c>
      <c r="I867" t="s">
        <v>14</v>
      </c>
    </row>
    <row r="868" spans="1:9">
      <c r="A868" t="s">
        <v>1159</v>
      </c>
      <c r="B868" t="s">
        <v>1147</v>
      </c>
      <c r="C868" t="s">
        <v>1160</v>
      </c>
      <c r="D868" s="1">
        <v>17.89</v>
      </c>
      <c r="E868" s="2">
        <v>4.6</v>
      </c>
      <c r="F868" s="2">
        <v>82.29</v>
      </c>
      <c r="G868" t="s">
        <v>1148</v>
      </c>
      <c r="H868" t="s">
        <v>14</v>
      </c>
      <c r="I868" t="s">
        <v>14</v>
      </c>
    </row>
    <row r="869" spans="1:9">
      <c r="A869" t="s">
        <v>1161</v>
      </c>
      <c r="B869" t="s">
        <v>1147</v>
      </c>
      <c r="C869" t="s">
        <v>44</v>
      </c>
      <c r="D869" s="1">
        <v>18.28</v>
      </c>
      <c r="E869" s="2">
        <v>3.35</v>
      </c>
      <c r="F869" s="2">
        <v>61.24</v>
      </c>
      <c r="G869" t="s">
        <v>1148</v>
      </c>
      <c r="H869" t="s">
        <v>14</v>
      </c>
      <c r="I869" t="s">
        <v>14</v>
      </c>
    </row>
    <row r="870" spans="1:9">
      <c r="A870" t="s">
        <v>1162</v>
      </c>
      <c r="B870" t="s">
        <v>1147</v>
      </c>
      <c r="C870" t="s">
        <v>367</v>
      </c>
      <c r="D870" s="1">
        <v>18.73</v>
      </c>
      <c r="E870" s="2">
        <v>3.85</v>
      </c>
      <c r="F870" s="2">
        <v>72.11</v>
      </c>
      <c r="G870" t="s">
        <v>1148</v>
      </c>
      <c r="H870" t="s">
        <v>14</v>
      </c>
      <c r="I870" t="s">
        <v>14</v>
      </c>
    </row>
    <row r="871" spans="1:9">
      <c r="A871" t="s">
        <v>1163</v>
      </c>
      <c r="B871" t="s">
        <v>1147</v>
      </c>
      <c r="C871" t="s">
        <v>361</v>
      </c>
      <c r="D871" s="1">
        <v>18.85</v>
      </c>
      <c r="E871" s="2">
        <v>6.05</v>
      </c>
      <c r="F871" s="2">
        <v>114.04</v>
      </c>
      <c r="G871" t="s">
        <v>1148</v>
      </c>
      <c r="H871" t="s">
        <v>14</v>
      </c>
      <c r="I871" t="s">
        <v>14</v>
      </c>
    </row>
    <row r="872" spans="1:9">
      <c r="A872" t="s">
        <v>1164</v>
      </c>
      <c r="B872" t="s">
        <v>1147</v>
      </c>
      <c r="C872" t="s">
        <v>669</v>
      </c>
      <c r="D872" s="1">
        <v>18.77</v>
      </c>
      <c r="E872" s="2">
        <v>3.35</v>
      </c>
      <c r="F872" s="2">
        <v>62.88</v>
      </c>
      <c r="G872" t="s">
        <v>1148</v>
      </c>
      <c r="H872" t="s">
        <v>14</v>
      </c>
      <c r="I872" t="s">
        <v>14</v>
      </c>
    </row>
    <row r="873" spans="1:9">
      <c r="A873" t="s">
        <v>1165</v>
      </c>
      <c r="B873" t="s">
        <v>1147</v>
      </c>
      <c r="C873" t="s">
        <v>364</v>
      </c>
      <c r="D873" s="1">
        <v>18.83</v>
      </c>
      <c r="E873" s="2">
        <v>5.85</v>
      </c>
      <c r="F873" s="2">
        <v>110.16</v>
      </c>
      <c r="G873" t="s">
        <v>1148</v>
      </c>
      <c r="H873" t="s">
        <v>14</v>
      </c>
      <c r="I873" t="s">
        <v>14</v>
      </c>
    </row>
    <row r="874" spans="1:9">
      <c r="A874" t="s">
        <v>1166</v>
      </c>
      <c r="B874" t="s">
        <v>1147</v>
      </c>
      <c r="C874" t="s">
        <v>359</v>
      </c>
      <c r="D874" s="1">
        <v>18.73</v>
      </c>
      <c r="E874" s="2">
        <v>5.35</v>
      </c>
      <c r="F874" s="2">
        <v>100.21</v>
      </c>
      <c r="G874" t="s">
        <v>1148</v>
      </c>
      <c r="H874" t="s">
        <v>14</v>
      </c>
      <c r="I874" t="s">
        <v>14</v>
      </c>
    </row>
    <row r="875" spans="1:9">
      <c r="A875" t="s">
        <v>1167</v>
      </c>
      <c r="B875" t="s">
        <v>1147</v>
      </c>
      <c r="C875" t="s">
        <v>359</v>
      </c>
      <c r="D875" s="1">
        <v>18.03</v>
      </c>
      <c r="E875" s="2">
        <v>5.35</v>
      </c>
      <c r="F875" s="2">
        <v>96.46</v>
      </c>
      <c r="G875" t="s">
        <v>1148</v>
      </c>
      <c r="H875" t="s">
        <v>14</v>
      </c>
      <c r="I875" t="s">
        <v>14</v>
      </c>
    </row>
    <row r="876" spans="1:9">
      <c r="A876" t="s">
        <v>1168</v>
      </c>
      <c r="B876" t="s">
        <v>1147</v>
      </c>
      <c r="C876" t="s">
        <v>367</v>
      </c>
      <c r="D876" s="1">
        <v>18.82</v>
      </c>
      <c r="E876" s="2">
        <v>3.85</v>
      </c>
      <c r="F876" s="2">
        <v>72.46</v>
      </c>
      <c r="G876" t="s">
        <v>1148</v>
      </c>
      <c r="H876" t="s">
        <v>14</v>
      </c>
      <c r="I876" t="s">
        <v>14</v>
      </c>
    </row>
    <row r="877" spans="1:9">
      <c r="A877" t="s">
        <v>1169</v>
      </c>
      <c r="B877" t="s">
        <v>1170</v>
      </c>
      <c r="C877" t="s">
        <v>18</v>
      </c>
      <c r="D877" s="1">
        <v>20.32</v>
      </c>
      <c r="E877" s="2">
        <v>5.35</v>
      </c>
      <c r="F877" s="2">
        <v>108.71</v>
      </c>
      <c r="G877" t="s">
        <v>1171</v>
      </c>
      <c r="H877" t="s">
        <v>14</v>
      </c>
      <c r="I877" t="s">
        <v>14</v>
      </c>
    </row>
    <row r="878" spans="1:9">
      <c r="A878" t="s">
        <v>1172</v>
      </c>
      <c r="B878" t="s">
        <v>1170</v>
      </c>
      <c r="C878" t="s">
        <v>807</v>
      </c>
      <c r="D878" s="1">
        <v>20.31</v>
      </c>
      <c r="E878" s="2">
        <v>6.05</v>
      </c>
      <c r="F878" s="2">
        <v>122.88</v>
      </c>
      <c r="G878" t="s">
        <v>1171</v>
      </c>
      <c r="H878" t="s">
        <v>14</v>
      </c>
      <c r="I878" t="s">
        <v>14</v>
      </c>
    </row>
    <row r="879" spans="1:9">
      <c r="A879" t="s">
        <v>1173</v>
      </c>
      <c r="B879" t="s">
        <v>1170</v>
      </c>
      <c r="C879" t="s">
        <v>804</v>
      </c>
      <c r="D879" s="1">
        <v>20.24</v>
      </c>
      <c r="E879" s="2">
        <v>3.35</v>
      </c>
      <c r="F879" s="2">
        <v>67.8</v>
      </c>
      <c r="G879" t="s">
        <v>1171</v>
      </c>
      <c r="H879" t="s">
        <v>14</v>
      </c>
      <c r="I879" t="s">
        <v>14</v>
      </c>
    </row>
    <row r="880" spans="1:9">
      <c r="A880" t="s">
        <v>1174</v>
      </c>
      <c r="B880" t="s">
        <v>1170</v>
      </c>
      <c r="C880" t="s">
        <v>18</v>
      </c>
      <c r="D880" s="1">
        <v>20.31</v>
      </c>
      <c r="E880" s="2">
        <v>5.35</v>
      </c>
      <c r="F880" s="2">
        <v>108.66</v>
      </c>
      <c r="G880" t="s">
        <v>1171</v>
      </c>
      <c r="H880" t="s">
        <v>14</v>
      </c>
      <c r="I880" t="s">
        <v>14</v>
      </c>
    </row>
    <row r="881" spans="1:9">
      <c r="A881" t="s">
        <v>1175</v>
      </c>
      <c r="B881" t="s">
        <v>1170</v>
      </c>
      <c r="C881" t="s">
        <v>18</v>
      </c>
      <c r="D881" s="1">
        <v>20.36</v>
      </c>
      <c r="E881" s="2">
        <v>5.35</v>
      </c>
      <c r="F881" s="2">
        <v>108.93</v>
      </c>
      <c r="G881" t="s">
        <v>1171</v>
      </c>
      <c r="H881" t="s">
        <v>14</v>
      </c>
      <c r="I881" t="s">
        <v>14</v>
      </c>
    </row>
    <row r="882" spans="1:9">
      <c r="A882" t="s">
        <v>1176</v>
      </c>
      <c r="B882" t="s">
        <v>1170</v>
      </c>
      <c r="C882" t="s">
        <v>18</v>
      </c>
      <c r="D882" s="1">
        <v>20.41</v>
      </c>
      <c r="E882" s="2">
        <v>5.35</v>
      </c>
      <c r="F882" s="2">
        <v>109.19</v>
      </c>
      <c r="G882" t="s">
        <v>1171</v>
      </c>
      <c r="H882" t="s">
        <v>14</v>
      </c>
      <c r="I882" t="s">
        <v>14</v>
      </c>
    </row>
    <row r="883" spans="1:9">
      <c r="A883" t="s">
        <v>1177</v>
      </c>
      <c r="B883" t="s">
        <v>1170</v>
      </c>
      <c r="C883" t="s">
        <v>345</v>
      </c>
      <c r="D883" s="1">
        <v>20.34</v>
      </c>
      <c r="E883" s="2">
        <v>5.35</v>
      </c>
      <c r="F883" s="2">
        <v>108.82</v>
      </c>
      <c r="G883" t="s">
        <v>1171</v>
      </c>
      <c r="H883" t="s">
        <v>14</v>
      </c>
      <c r="I883" t="s">
        <v>14</v>
      </c>
    </row>
    <row r="884" spans="1:9">
      <c r="A884" t="s">
        <v>1178</v>
      </c>
      <c r="B884" t="s">
        <v>1170</v>
      </c>
      <c r="C884" t="s">
        <v>383</v>
      </c>
      <c r="D884" s="1">
        <v>20.42</v>
      </c>
      <c r="E884" s="2">
        <v>6.75</v>
      </c>
      <c r="F884" s="2">
        <v>137.84</v>
      </c>
      <c r="G884" t="s">
        <v>1171</v>
      </c>
      <c r="H884" t="s">
        <v>14</v>
      </c>
      <c r="I884" t="s">
        <v>14</v>
      </c>
    </row>
    <row r="885" spans="1:9">
      <c r="A885" t="s">
        <v>1179</v>
      </c>
      <c r="B885" t="s">
        <v>1170</v>
      </c>
      <c r="C885" t="s">
        <v>32</v>
      </c>
      <c r="D885" s="1">
        <v>20.34</v>
      </c>
      <c r="E885" s="2">
        <v>3.4</v>
      </c>
      <c r="F885" s="2">
        <v>69.16</v>
      </c>
      <c r="G885" t="s">
        <v>1171</v>
      </c>
      <c r="H885" t="s">
        <v>14</v>
      </c>
      <c r="I885" t="s">
        <v>14</v>
      </c>
    </row>
    <row r="886" spans="1:9">
      <c r="A886" t="s">
        <v>1180</v>
      </c>
      <c r="B886" t="s">
        <v>1170</v>
      </c>
      <c r="C886" t="s">
        <v>330</v>
      </c>
      <c r="D886" s="1">
        <v>20.32</v>
      </c>
      <c r="E886" s="2">
        <v>5.6</v>
      </c>
      <c r="F886" s="2">
        <v>113.79</v>
      </c>
      <c r="G886" t="s">
        <v>1171</v>
      </c>
      <c r="H886" t="s">
        <v>14</v>
      </c>
      <c r="I886" t="s">
        <v>14</v>
      </c>
    </row>
    <row r="887" spans="1:9">
      <c r="A887" t="s">
        <v>1181</v>
      </c>
      <c r="B887" t="s">
        <v>1170</v>
      </c>
      <c r="C887" t="s">
        <v>42</v>
      </c>
      <c r="D887" s="1">
        <v>20.39</v>
      </c>
      <c r="E887" s="2">
        <v>3.85</v>
      </c>
      <c r="F887" s="2">
        <v>78.5</v>
      </c>
      <c r="G887" t="s">
        <v>1171</v>
      </c>
      <c r="H887" t="s">
        <v>14</v>
      </c>
      <c r="I887" t="s">
        <v>14</v>
      </c>
    </row>
    <row r="888" spans="1:9">
      <c r="A888" t="s">
        <v>1182</v>
      </c>
      <c r="B888" t="s">
        <v>1170</v>
      </c>
      <c r="C888" t="s">
        <v>1183</v>
      </c>
      <c r="D888" s="1">
        <v>20.6</v>
      </c>
      <c r="E888" s="2">
        <v>5.1</v>
      </c>
      <c r="F888" s="2">
        <v>105.06</v>
      </c>
      <c r="G888" t="s">
        <v>1171</v>
      </c>
      <c r="H888" t="s">
        <v>14</v>
      </c>
      <c r="I888" t="s">
        <v>14</v>
      </c>
    </row>
    <row r="889" spans="1:9">
      <c r="A889" t="s">
        <v>1184</v>
      </c>
      <c r="B889" t="s">
        <v>1170</v>
      </c>
      <c r="C889" t="s">
        <v>282</v>
      </c>
      <c r="D889" s="1">
        <v>20.47</v>
      </c>
      <c r="E889" s="2">
        <v>4.8</v>
      </c>
      <c r="F889" s="2">
        <v>98.26</v>
      </c>
      <c r="G889" t="s">
        <v>1171</v>
      </c>
      <c r="H889" t="s">
        <v>14</v>
      </c>
      <c r="I889" t="s">
        <v>14</v>
      </c>
    </row>
    <row r="890" spans="1:9">
      <c r="A890" t="s">
        <v>1185</v>
      </c>
      <c r="B890" t="s">
        <v>1170</v>
      </c>
      <c r="C890" t="s">
        <v>286</v>
      </c>
      <c r="D890" s="1">
        <v>20.44</v>
      </c>
      <c r="E890" s="2">
        <v>3.85</v>
      </c>
      <c r="F890" s="2">
        <v>78.69</v>
      </c>
      <c r="G890" t="s">
        <v>1171</v>
      </c>
      <c r="H890" t="s">
        <v>14</v>
      </c>
      <c r="I890" t="s">
        <v>14</v>
      </c>
    </row>
    <row r="891" spans="1:9">
      <c r="A891" t="s">
        <v>1186</v>
      </c>
      <c r="B891" t="s">
        <v>1170</v>
      </c>
      <c r="C891" t="s">
        <v>1131</v>
      </c>
      <c r="D891" s="1">
        <v>20.37</v>
      </c>
      <c r="E891" s="2">
        <v>4.6</v>
      </c>
      <c r="F891" s="2">
        <v>93.7</v>
      </c>
      <c r="G891" t="s">
        <v>1171</v>
      </c>
      <c r="H891" t="s">
        <v>14</v>
      </c>
      <c r="I891" t="s">
        <v>14</v>
      </c>
    </row>
    <row r="892" spans="1:9">
      <c r="A892" t="s">
        <v>1187</v>
      </c>
      <c r="B892" t="s">
        <v>1170</v>
      </c>
      <c r="C892" t="s">
        <v>666</v>
      </c>
      <c r="D892" s="1">
        <v>20.61</v>
      </c>
      <c r="E892" s="2">
        <v>5.1</v>
      </c>
      <c r="F892" s="2">
        <v>105.11</v>
      </c>
      <c r="G892" t="s">
        <v>1171</v>
      </c>
      <c r="H892" t="s">
        <v>14</v>
      </c>
      <c r="I892" t="s">
        <v>14</v>
      </c>
    </row>
    <row r="893" spans="1:9">
      <c r="A893" t="s">
        <v>1188</v>
      </c>
      <c r="B893" t="s">
        <v>1170</v>
      </c>
      <c r="C893" t="s">
        <v>359</v>
      </c>
      <c r="D893" s="1">
        <v>20.58</v>
      </c>
      <c r="E893" s="2">
        <v>5.35</v>
      </c>
      <c r="F893" s="2">
        <v>110.1</v>
      </c>
      <c r="G893" t="s">
        <v>1171</v>
      </c>
      <c r="H893" t="s">
        <v>14</v>
      </c>
      <c r="I893" t="s">
        <v>14</v>
      </c>
    </row>
    <row r="894" spans="1:9">
      <c r="A894" t="s">
        <v>1189</v>
      </c>
      <c r="B894" t="s">
        <v>1170</v>
      </c>
      <c r="C894" t="s">
        <v>674</v>
      </c>
      <c r="D894" s="1">
        <v>20.58</v>
      </c>
      <c r="E894" s="2">
        <v>5.35</v>
      </c>
      <c r="F894" s="2">
        <v>110.1</v>
      </c>
      <c r="G894" t="s">
        <v>1171</v>
      </c>
      <c r="H894" t="s">
        <v>14</v>
      </c>
      <c r="I894" t="s">
        <v>14</v>
      </c>
    </row>
    <row r="895" spans="1:9">
      <c r="A895" t="s">
        <v>1190</v>
      </c>
      <c r="B895" t="s">
        <v>1170</v>
      </c>
      <c r="C895" t="s">
        <v>666</v>
      </c>
      <c r="D895" s="1">
        <v>20.72</v>
      </c>
      <c r="E895" s="2">
        <v>5.1</v>
      </c>
      <c r="F895" s="2">
        <v>105.67</v>
      </c>
      <c r="G895" t="s">
        <v>1171</v>
      </c>
      <c r="H895" t="s">
        <v>14</v>
      </c>
      <c r="I895" t="s">
        <v>14</v>
      </c>
    </row>
    <row r="896" spans="1:9">
      <c r="A896" t="s">
        <v>1191</v>
      </c>
      <c r="B896" t="s">
        <v>1170</v>
      </c>
      <c r="C896" t="s">
        <v>359</v>
      </c>
      <c r="D896" s="1">
        <v>20.61</v>
      </c>
      <c r="E896" s="2">
        <v>5.35</v>
      </c>
      <c r="F896" s="2">
        <v>110.26</v>
      </c>
      <c r="G896" t="s">
        <v>1171</v>
      </c>
      <c r="H896" t="s">
        <v>14</v>
      </c>
      <c r="I896" t="s">
        <v>14</v>
      </c>
    </row>
    <row r="897" spans="1:9">
      <c r="A897" t="s">
        <v>1192</v>
      </c>
      <c r="B897" t="s">
        <v>1170</v>
      </c>
      <c r="C897" t="s">
        <v>370</v>
      </c>
      <c r="D897" s="1">
        <v>20.63</v>
      </c>
      <c r="E897" s="2">
        <v>7.2</v>
      </c>
      <c r="F897" s="2">
        <v>148.54</v>
      </c>
      <c r="G897" t="s">
        <v>1171</v>
      </c>
      <c r="H897" t="s">
        <v>14</v>
      </c>
      <c r="I897" t="s">
        <v>14</v>
      </c>
    </row>
    <row r="898" spans="1:9">
      <c r="A898" t="s">
        <v>1193</v>
      </c>
      <c r="B898" t="s">
        <v>1170</v>
      </c>
      <c r="C898" t="s">
        <v>361</v>
      </c>
      <c r="D898" s="1">
        <v>20.5</v>
      </c>
      <c r="E898" s="2">
        <v>6.05</v>
      </c>
      <c r="F898" s="2">
        <v>124.02</v>
      </c>
      <c r="G898" t="s">
        <v>1171</v>
      </c>
      <c r="H898" t="s">
        <v>14</v>
      </c>
      <c r="I898" t="s">
        <v>14</v>
      </c>
    </row>
    <row r="899" spans="1:9">
      <c r="A899" t="s">
        <v>1194</v>
      </c>
      <c r="B899" t="s">
        <v>1195</v>
      </c>
      <c r="C899" t="s">
        <v>1196</v>
      </c>
      <c r="D899" s="1">
        <v>17.62</v>
      </c>
      <c r="E899" s="2">
        <v>4.05</v>
      </c>
      <c r="F899" s="2">
        <v>71.36</v>
      </c>
      <c r="G899" t="s">
        <v>1197</v>
      </c>
      <c r="H899" t="s">
        <v>14</v>
      </c>
      <c r="I899" t="s">
        <v>14</v>
      </c>
    </row>
    <row r="900" spans="1:9">
      <c r="A900" t="s">
        <v>1198</v>
      </c>
      <c r="B900" t="s">
        <v>1195</v>
      </c>
      <c r="C900" t="s">
        <v>398</v>
      </c>
      <c r="D900" s="1">
        <v>18.19</v>
      </c>
      <c r="E900" s="2">
        <v>5.65</v>
      </c>
      <c r="F900" s="2">
        <v>102.77</v>
      </c>
      <c r="G900" t="s">
        <v>1197</v>
      </c>
      <c r="H900" t="s">
        <v>14</v>
      </c>
      <c r="I900" t="s">
        <v>14</v>
      </c>
    </row>
    <row r="901" spans="1:9">
      <c r="A901" t="s">
        <v>1199</v>
      </c>
      <c r="B901" t="s">
        <v>1195</v>
      </c>
      <c r="C901" t="s">
        <v>1131</v>
      </c>
      <c r="D901" s="1">
        <v>18.27</v>
      </c>
      <c r="E901" s="2">
        <v>4.6</v>
      </c>
      <c r="F901" s="2">
        <v>84.04</v>
      </c>
      <c r="G901" t="s">
        <v>1197</v>
      </c>
      <c r="H901" t="s">
        <v>14</v>
      </c>
      <c r="I901" t="s">
        <v>14</v>
      </c>
    </row>
    <row r="902" spans="1:9">
      <c r="A902" t="s">
        <v>1200</v>
      </c>
      <c r="B902" t="s">
        <v>1195</v>
      </c>
      <c r="C902" t="s">
        <v>1201</v>
      </c>
      <c r="D902" s="1">
        <v>18.26</v>
      </c>
      <c r="E902" s="2">
        <v>3.85</v>
      </c>
      <c r="F902" s="2">
        <v>70.3</v>
      </c>
      <c r="G902" t="s">
        <v>1197</v>
      </c>
      <c r="H902" t="s">
        <v>14</v>
      </c>
      <c r="I902" t="s">
        <v>14</v>
      </c>
    </row>
    <row r="903" spans="1:9">
      <c r="A903" t="s">
        <v>1202</v>
      </c>
      <c r="B903" t="s">
        <v>1195</v>
      </c>
      <c r="C903" t="s">
        <v>1203</v>
      </c>
      <c r="D903" s="1">
        <v>18.2</v>
      </c>
      <c r="E903" s="2">
        <v>5.1</v>
      </c>
      <c r="F903" s="2">
        <v>92.82</v>
      </c>
      <c r="G903" t="s">
        <v>1197</v>
      </c>
      <c r="H903" t="s">
        <v>14</v>
      </c>
      <c r="I903" t="s">
        <v>14</v>
      </c>
    </row>
    <row r="904" spans="1:9">
      <c r="A904" t="s">
        <v>1204</v>
      </c>
      <c r="B904" t="s">
        <v>1195</v>
      </c>
      <c r="C904" t="s">
        <v>284</v>
      </c>
      <c r="D904" s="1">
        <v>18.23</v>
      </c>
      <c r="E904" s="2">
        <v>4.6</v>
      </c>
      <c r="F904" s="2">
        <v>83.86</v>
      </c>
      <c r="G904" t="s">
        <v>1197</v>
      </c>
      <c r="H904" t="s">
        <v>14</v>
      </c>
      <c r="I904" t="s">
        <v>14</v>
      </c>
    </row>
    <row r="905" spans="1:9">
      <c r="A905" t="s">
        <v>1205</v>
      </c>
      <c r="B905" t="s">
        <v>1195</v>
      </c>
      <c r="C905" t="s">
        <v>1203</v>
      </c>
      <c r="D905" s="1">
        <v>18.21</v>
      </c>
      <c r="E905" s="2">
        <v>5.1</v>
      </c>
      <c r="F905" s="2">
        <v>92.87</v>
      </c>
      <c r="G905" t="s">
        <v>1197</v>
      </c>
      <c r="H905" t="s">
        <v>14</v>
      </c>
      <c r="I905" t="s">
        <v>14</v>
      </c>
    </row>
    <row r="906" spans="1:9">
      <c r="A906" t="s">
        <v>1206</v>
      </c>
      <c r="B906" t="s">
        <v>1195</v>
      </c>
      <c r="C906" t="s">
        <v>1131</v>
      </c>
      <c r="D906" s="1">
        <v>18.3</v>
      </c>
      <c r="E906" s="2">
        <v>4.6</v>
      </c>
      <c r="F906" s="2">
        <v>84.18</v>
      </c>
      <c r="G906" t="s">
        <v>1197</v>
      </c>
      <c r="H906" t="s">
        <v>14</v>
      </c>
      <c r="I906" t="s">
        <v>14</v>
      </c>
    </row>
    <row r="907" spans="1:9">
      <c r="A907" t="s">
        <v>1207</v>
      </c>
      <c r="B907" t="s">
        <v>1195</v>
      </c>
      <c r="C907" t="s">
        <v>278</v>
      </c>
      <c r="D907" s="1">
        <v>18.29</v>
      </c>
      <c r="E907" s="2">
        <v>4.8</v>
      </c>
      <c r="F907" s="2">
        <v>87.79</v>
      </c>
      <c r="G907" t="s">
        <v>1197</v>
      </c>
      <c r="H907" t="s">
        <v>14</v>
      </c>
      <c r="I907" t="s">
        <v>14</v>
      </c>
    </row>
    <row r="908" spans="1:9">
      <c r="A908" t="s">
        <v>1208</v>
      </c>
      <c r="B908" t="s">
        <v>1195</v>
      </c>
      <c r="C908" t="s">
        <v>286</v>
      </c>
      <c r="D908" s="1">
        <v>18.24</v>
      </c>
      <c r="E908" s="2">
        <v>3.85</v>
      </c>
      <c r="F908" s="2">
        <v>70.22</v>
      </c>
      <c r="G908" t="s">
        <v>1197</v>
      </c>
      <c r="H908" t="s">
        <v>14</v>
      </c>
      <c r="I908" t="s">
        <v>14</v>
      </c>
    </row>
    <row r="909" spans="1:9">
      <c r="A909" t="s">
        <v>1209</v>
      </c>
      <c r="B909" t="s">
        <v>1195</v>
      </c>
      <c r="C909" t="s">
        <v>1210</v>
      </c>
      <c r="D909" s="1">
        <v>18.3</v>
      </c>
      <c r="E909" s="2">
        <v>3.35</v>
      </c>
      <c r="F909" s="2">
        <v>61.31</v>
      </c>
      <c r="G909" t="s">
        <v>1197</v>
      </c>
      <c r="H909" t="s">
        <v>14</v>
      </c>
      <c r="I909" t="s">
        <v>14</v>
      </c>
    </row>
    <row r="910" spans="1:9">
      <c r="A910" t="s">
        <v>1211</v>
      </c>
      <c r="B910" t="s">
        <v>1195</v>
      </c>
      <c r="C910" t="s">
        <v>284</v>
      </c>
      <c r="D910" s="1">
        <v>18.37</v>
      </c>
      <c r="E910" s="2">
        <v>4.6</v>
      </c>
      <c r="F910" s="2">
        <v>84.5</v>
      </c>
      <c r="G910" t="s">
        <v>1197</v>
      </c>
      <c r="H910" t="s">
        <v>14</v>
      </c>
      <c r="I910" t="s">
        <v>14</v>
      </c>
    </row>
    <row r="911" spans="1:9">
      <c r="A911" t="s">
        <v>1212</v>
      </c>
      <c r="B911" t="s">
        <v>1195</v>
      </c>
      <c r="C911" t="s">
        <v>1203</v>
      </c>
      <c r="D911" s="1">
        <v>18.28</v>
      </c>
      <c r="E911" s="2">
        <v>5.1</v>
      </c>
      <c r="F911" s="2">
        <v>93.23</v>
      </c>
      <c r="G911" t="s">
        <v>1197</v>
      </c>
      <c r="H911" t="s">
        <v>14</v>
      </c>
      <c r="I911" t="s">
        <v>14</v>
      </c>
    </row>
    <row r="912" spans="1:9">
      <c r="A912" t="s">
        <v>1213</v>
      </c>
      <c r="B912" t="s">
        <v>1195</v>
      </c>
      <c r="C912" t="s">
        <v>278</v>
      </c>
      <c r="D912" s="1">
        <v>18.35</v>
      </c>
      <c r="E912" s="2">
        <v>4.8</v>
      </c>
      <c r="F912" s="2">
        <v>88.08</v>
      </c>
      <c r="G912" t="s">
        <v>1197</v>
      </c>
      <c r="H912" t="s">
        <v>14</v>
      </c>
      <c r="I912" t="s">
        <v>14</v>
      </c>
    </row>
    <row r="913" spans="1:9">
      <c r="A913" t="s">
        <v>1214</v>
      </c>
      <c r="B913" t="s">
        <v>1195</v>
      </c>
      <c r="C913" t="s">
        <v>1215</v>
      </c>
      <c r="D913" s="1">
        <v>18.31</v>
      </c>
      <c r="E913" s="2">
        <v>3.85</v>
      </c>
      <c r="F913" s="2">
        <v>70.49</v>
      </c>
      <c r="G913" t="s">
        <v>1197</v>
      </c>
      <c r="H913" t="s">
        <v>14</v>
      </c>
      <c r="I913" t="s">
        <v>14</v>
      </c>
    </row>
    <row r="914" spans="1:9">
      <c r="A914" t="s">
        <v>1216</v>
      </c>
      <c r="B914" t="s">
        <v>1195</v>
      </c>
      <c r="C914" t="s">
        <v>402</v>
      </c>
      <c r="D914" s="1">
        <v>18.25</v>
      </c>
      <c r="E914" s="2">
        <v>5.1</v>
      </c>
      <c r="F914" s="2">
        <v>93.07</v>
      </c>
      <c r="G914" t="s">
        <v>1197</v>
      </c>
      <c r="H914" t="s">
        <v>14</v>
      </c>
      <c r="I914" t="s">
        <v>14</v>
      </c>
    </row>
    <row r="915" spans="1:9">
      <c r="A915" t="s">
        <v>1217</v>
      </c>
      <c r="B915" t="s">
        <v>1195</v>
      </c>
      <c r="C915" t="s">
        <v>284</v>
      </c>
      <c r="D915" s="1">
        <v>18.41</v>
      </c>
      <c r="E915" s="2">
        <v>4.6</v>
      </c>
      <c r="F915" s="2">
        <v>84.69</v>
      </c>
      <c r="G915" t="s">
        <v>1197</v>
      </c>
      <c r="H915" t="s">
        <v>14</v>
      </c>
      <c r="I915" t="s">
        <v>14</v>
      </c>
    </row>
    <row r="916" spans="1:9">
      <c r="A916" t="s">
        <v>1218</v>
      </c>
      <c r="B916" t="s">
        <v>1195</v>
      </c>
      <c r="C916" t="s">
        <v>280</v>
      </c>
      <c r="D916" s="1">
        <v>18.21</v>
      </c>
      <c r="E916" s="2">
        <v>5.6</v>
      </c>
      <c r="F916" s="2">
        <v>101.98</v>
      </c>
      <c r="G916" t="s">
        <v>1197</v>
      </c>
      <c r="H916" t="s">
        <v>14</v>
      </c>
      <c r="I916" t="s">
        <v>14</v>
      </c>
    </row>
    <row r="917" spans="1:9">
      <c r="A917" t="s">
        <v>1219</v>
      </c>
      <c r="B917" t="s">
        <v>1195</v>
      </c>
      <c r="C917" t="s">
        <v>662</v>
      </c>
      <c r="D917" s="1">
        <v>18.09</v>
      </c>
      <c r="E917" s="2">
        <v>5.85</v>
      </c>
      <c r="F917" s="2">
        <v>105.83</v>
      </c>
      <c r="G917" t="s">
        <v>1197</v>
      </c>
      <c r="H917" t="s">
        <v>14</v>
      </c>
      <c r="I917" t="s">
        <v>14</v>
      </c>
    </row>
    <row r="918" spans="1:9">
      <c r="A918" t="s">
        <v>1220</v>
      </c>
      <c r="B918" t="s">
        <v>1195</v>
      </c>
      <c r="C918" t="s">
        <v>286</v>
      </c>
      <c r="D918" s="1">
        <v>18.21</v>
      </c>
      <c r="E918" s="2">
        <v>3.85</v>
      </c>
      <c r="F918" s="2">
        <v>70.11</v>
      </c>
      <c r="G918" t="s">
        <v>1197</v>
      </c>
      <c r="H918" t="s">
        <v>14</v>
      </c>
      <c r="I918" t="s">
        <v>14</v>
      </c>
    </row>
    <row r="919" spans="1:9">
      <c r="A919" t="s">
        <v>1221</v>
      </c>
      <c r="B919" t="s">
        <v>1222</v>
      </c>
      <c r="C919" t="s">
        <v>20</v>
      </c>
      <c r="D919" s="1">
        <v>18.44</v>
      </c>
      <c r="E919" s="2">
        <v>3.85</v>
      </c>
      <c r="F919" s="2">
        <v>70.99</v>
      </c>
      <c r="G919" t="s">
        <v>1223</v>
      </c>
      <c r="H919" t="s">
        <v>14</v>
      </c>
      <c r="I919" t="s">
        <v>14</v>
      </c>
    </row>
    <row r="920" spans="1:9">
      <c r="A920" t="s">
        <v>1224</v>
      </c>
      <c r="B920" t="s">
        <v>1222</v>
      </c>
      <c r="C920" t="s">
        <v>18</v>
      </c>
      <c r="D920" s="1">
        <v>19.12</v>
      </c>
      <c r="E920" s="2">
        <v>5.35</v>
      </c>
      <c r="F920" s="2">
        <v>102.29</v>
      </c>
      <c r="G920" t="s">
        <v>1223</v>
      </c>
      <c r="H920" t="s">
        <v>14</v>
      </c>
      <c r="I920" t="s">
        <v>14</v>
      </c>
    </row>
    <row r="921" spans="1:9">
      <c r="A921" t="s">
        <v>1225</v>
      </c>
      <c r="B921" t="s">
        <v>1222</v>
      </c>
      <c r="C921" t="s">
        <v>27</v>
      </c>
      <c r="D921" s="1">
        <v>19</v>
      </c>
      <c r="E921" s="2">
        <v>3.35</v>
      </c>
      <c r="F921" s="2">
        <v>63.65</v>
      </c>
      <c r="G921" t="s">
        <v>1223</v>
      </c>
      <c r="H921" t="s">
        <v>14</v>
      </c>
      <c r="I921" t="s">
        <v>14</v>
      </c>
    </row>
    <row r="922" spans="1:9">
      <c r="A922" t="s">
        <v>1226</v>
      </c>
      <c r="B922" t="s">
        <v>1222</v>
      </c>
      <c r="C922" t="s">
        <v>20</v>
      </c>
      <c r="D922" s="1">
        <v>18.96</v>
      </c>
      <c r="E922" s="2">
        <v>3.85</v>
      </c>
      <c r="F922" s="2">
        <v>73</v>
      </c>
      <c r="G922" t="s">
        <v>1223</v>
      </c>
      <c r="H922" t="s">
        <v>14</v>
      </c>
      <c r="I922" t="s">
        <v>14</v>
      </c>
    </row>
    <row r="923" spans="1:9">
      <c r="A923" t="s">
        <v>1227</v>
      </c>
      <c r="B923" t="s">
        <v>1222</v>
      </c>
      <c r="C923" t="s">
        <v>330</v>
      </c>
      <c r="D923" s="1">
        <v>18.25</v>
      </c>
      <c r="E923" s="2">
        <v>5.6</v>
      </c>
      <c r="F923" s="2">
        <v>102.2</v>
      </c>
      <c r="G923" t="s">
        <v>1223</v>
      </c>
      <c r="H923" t="s">
        <v>14</v>
      </c>
      <c r="I923" t="s">
        <v>14</v>
      </c>
    </row>
    <row r="924" spans="1:9">
      <c r="A924" t="s">
        <v>1228</v>
      </c>
      <c r="B924" t="s">
        <v>1222</v>
      </c>
      <c r="C924" t="s">
        <v>383</v>
      </c>
      <c r="D924" s="1">
        <v>18.29</v>
      </c>
      <c r="E924" s="2">
        <v>6.75</v>
      </c>
      <c r="F924" s="2">
        <v>123.46</v>
      </c>
      <c r="G924" t="s">
        <v>1223</v>
      </c>
      <c r="H924" t="s">
        <v>14</v>
      </c>
      <c r="I924" t="s">
        <v>14</v>
      </c>
    </row>
    <row r="925" spans="1:9">
      <c r="A925" t="s">
        <v>1229</v>
      </c>
      <c r="B925" t="s">
        <v>1222</v>
      </c>
      <c r="C925" t="s">
        <v>353</v>
      </c>
      <c r="D925" s="1">
        <v>18.98</v>
      </c>
      <c r="E925" s="2">
        <v>3.85</v>
      </c>
      <c r="F925" s="2">
        <v>73.07</v>
      </c>
      <c r="G925" t="s">
        <v>1223</v>
      </c>
      <c r="H925" t="s">
        <v>14</v>
      </c>
      <c r="I925" t="s">
        <v>14</v>
      </c>
    </row>
    <row r="926" spans="1:9">
      <c r="A926" t="s">
        <v>1230</v>
      </c>
      <c r="B926" t="s">
        <v>1222</v>
      </c>
      <c r="C926" t="s">
        <v>44</v>
      </c>
      <c r="D926" s="1">
        <v>19.06</v>
      </c>
      <c r="E926" s="2">
        <v>3.35</v>
      </c>
      <c r="F926" s="2">
        <v>63.85</v>
      </c>
      <c r="G926" t="s">
        <v>1223</v>
      </c>
      <c r="H926" t="s">
        <v>14</v>
      </c>
      <c r="I926" t="s">
        <v>14</v>
      </c>
    </row>
    <row r="927" spans="1:9">
      <c r="A927" t="s">
        <v>1231</v>
      </c>
      <c r="B927" t="s">
        <v>1222</v>
      </c>
      <c r="C927" t="s">
        <v>669</v>
      </c>
      <c r="D927" s="1">
        <v>18.28</v>
      </c>
      <c r="E927" s="2">
        <v>3.35</v>
      </c>
      <c r="F927" s="2">
        <v>61.24</v>
      </c>
      <c r="G927" t="s">
        <v>1223</v>
      </c>
      <c r="H927" t="s">
        <v>14</v>
      </c>
      <c r="I927" t="s">
        <v>14</v>
      </c>
    </row>
    <row r="928" spans="1:9">
      <c r="A928" t="s">
        <v>1232</v>
      </c>
      <c r="B928" t="s">
        <v>1222</v>
      </c>
      <c r="C928" t="s">
        <v>666</v>
      </c>
      <c r="D928" s="1">
        <v>18.25</v>
      </c>
      <c r="E928" s="2">
        <v>5.1</v>
      </c>
      <c r="F928" s="2">
        <v>93.07</v>
      </c>
      <c r="G928" t="s">
        <v>1223</v>
      </c>
      <c r="H928" t="s">
        <v>14</v>
      </c>
      <c r="I928" t="s">
        <v>14</v>
      </c>
    </row>
    <row r="929" spans="1:9">
      <c r="A929" t="s">
        <v>1233</v>
      </c>
      <c r="B929" t="s">
        <v>1222</v>
      </c>
      <c r="C929" t="s">
        <v>359</v>
      </c>
      <c r="D929" s="1">
        <v>18.2</v>
      </c>
      <c r="E929" s="2">
        <v>5.35</v>
      </c>
      <c r="F929" s="2">
        <v>97.37</v>
      </c>
      <c r="G929" t="s">
        <v>1223</v>
      </c>
      <c r="H929" t="s">
        <v>14</v>
      </c>
      <c r="I929" t="s">
        <v>14</v>
      </c>
    </row>
    <row r="930" spans="1:9">
      <c r="A930" t="s">
        <v>1234</v>
      </c>
      <c r="B930" t="s">
        <v>1222</v>
      </c>
      <c r="C930" t="s">
        <v>367</v>
      </c>
      <c r="D930" s="1">
        <v>18.27</v>
      </c>
      <c r="E930" s="2">
        <v>3.85</v>
      </c>
      <c r="F930" s="2">
        <v>70.34</v>
      </c>
      <c r="G930" t="s">
        <v>1223</v>
      </c>
      <c r="H930" t="s">
        <v>14</v>
      </c>
      <c r="I930" t="s">
        <v>14</v>
      </c>
    </row>
    <row r="931" spans="1:9">
      <c r="A931" t="s">
        <v>1235</v>
      </c>
      <c r="B931" t="s">
        <v>1222</v>
      </c>
      <c r="C931" t="s">
        <v>666</v>
      </c>
      <c r="D931" s="1">
        <v>18.24</v>
      </c>
      <c r="E931" s="2">
        <v>5.1</v>
      </c>
      <c r="F931" s="2">
        <v>93.02</v>
      </c>
      <c r="G931" t="s">
        <v>1223</v>
      </c>
      <c r="H931" t="s">
        <v>14</v>
      </c>
      <c r="I931" t="s">
        <v>14</v>
      </c>
    </row>
    <row r="932" spans="1:9">
      <c r="A932" t="s">
        <v>1236</v>
      </c>
      <c r="B932" t="s">
        <v>1222</v>
      </c>
      <c r="C932" t="s">
        <v>359</v>
      </c>
      <c r="D932" s="1">
        <v>18.24</v>
      </c>
      <c r="E932" s="2">
        <v>5.35</v>
      </c>
      <c r="F932" s="2">
        <v>97.58</v>
      </c>
      <c r="G932" t="s">
        <v>1223</v>
      </c>
      <c r="H932" t="s">
        <v>14</v>
      </c>
      <c r="I932" t="s">
        <v>14</v>
      </c>
    </row>
    <row r="933" spans="1:9">
      <c r="A933" t="s">
        <v>1237</v>
      </c>
      <c r="B933" t="s">
        <v>1222</v>
      </c>
      <c r="C933" t="s">
        <v>359</v>
      </c>
      <c r="D933" s="1">
        <v>18.21</v>
      </c>
      <c r="E933" s="2">
        <v>5.35</v>
      </c>
      <c r="F933" s="2">
        <v>97.42</v>
      </c>
      <c r="G933" t="s">
        <v>1223</v>
      </c>
      <c r="H933" t="s">
        <v>14</v>
      </c>
      <c r="I933" t="s">
        <v>14</v>
      </c>
    </row>
    <row r="934" spans="1:9">
      <c r="A934" t="s">
        <v>1238</v>
      </c>
      <c r="B934" t="s">
        <v>1239</v>
      </c>
      <c r="C934" t="s">
        <v>295</v>
      </c>
      <c r="D934" s="1">
        <v>19.1</v>
      </c>
      <c r="E934" s="2">
        <v>4.05</v>
      </c>
      <c r="F934" s="2">
        <v>77.36</v>
      </c>
      <c r="G934" t="s">
        <v>1240</v>
      </c>
      <c r="H934" t="s">
        <v>14</v>
      </c>
      <c r="I934" t="s">
        <v>14</v>
      </c>
    </row>
    <row r="935" spans="1:9">
      <c r="A935" t="s">
        <v>1241</v>
      </c>
      <c r="B935" t="s">
        <v>1239</v>
      </c>
      <c r="C935" t="s">
        <v>259</v>
      </c>
      <c r="D935" s="1">
        <v>19.01</v>
      </c>
      <c r="E935" s="2">
        <v>4.05</v>
      </c>
      <c r="F935" s="2">
        <v>76.99</v>
      </c>
      <c r="G935" t="s">
        <v>1240</v>
      </c>
      <c r="H935" t="s">
        <v>14</v>
      </c>
      <c r="I935" t="s">
        <v>14</v>
      </c>
    </row>
    <row r="936" spans="1:9">
      <c r="A936" t="s">
        <v>1242</v>
      </c>
      <c r="B936" t="s">
        <v>1239</v>
      </c>
      <c r="C936" t="s">
        <v>257</v>
      </c>
      <c r="D936" s="1">
        <v>19.04</v>
      </c>
      <c r="E936" s="2">
        <v>4.2</v>
      </c>
      <c r="F936" s="2">
        <v>79.97</v>
      </c>
      <c r="G936" t="s">
        <v>1240</v>
      </c>
      <c r="H936" t="s">
        <v>14</v>
      </c>
      <c r="I936" t="s">
        <v>14</v>
      </c>
    </row>
    <row r="937" spans="1:9">
      <c r="A937" t="s">
        <v>1243</v>
      </c>
      <c r="B937" t="s">
        <v>1239</v>
      </c>
      <c r="C937" t="s">
        <v>259</v>
      </c>
      <c r="D937" s="1">
        <v>19</v>
      </c>
      <c r="E937" s="2">
        <v>4.05</v>
      </c>
      <c r="F937" s="2">
        <v>76.95</v>
      </c>
      <c r="G937" t="s">
        <v>1240</v>
      </c>
      <c r="H937" t="s">
        <v>14</v>
      </c>
      <c r="I937" t="s">
        <v>14</v>
      </c>
    </row>
    <row r="938" spans="1:9">
      <c r="A938" t="s">
        <v>1244</v>
      </c>
      <c r="B938" t="s">
        <v>1239</v>
      </c>
      <c r="C938" t="s">
        <v>251</v>
      </c>
      <c r="D938" s="1">
        <v>19.03</v>
      </c>
      <c r="E938" s="2">
        <v>3.75</v>
      </c>
      <c r="F938" s="2">
        <v>71.36</v>
      </c>
      <c r="G938" t="s">
        <v>1240</v>
      </c>
      <c r="H938" t="s">
        <v>14</v>
      </c>
      <c r="I938" t="s">
        <v>14</v>
      </c>
    </row>
    <row r="939" spans="1:9">
      <c r="A939" t="s">
        <v>1245</v>
      </c>
      <c r="B939" t="s">
        <v>1239</v>
      </c>
      <c r="C939" t="s">
        <v>253</v>
      </c>
      <c r="D939" s="1">
        <v>19.03</v>
      </c>
      <c r="E939" s="2">
        <v>4.05</v>
      </c>
      <c r="F939" s="2">
        <v>77.07</v>
      </c>
      <c r="G939" t="s">
        <v>1240</v>
      </c>
      <c r="H939" t="s">
        <v>14</v>
      </c>
      <c r="I939" t="s">
        <v>14</v>
      </c>
    </row>
    <row r="940" spans="1:9">
      <c r="A940" t="s">
        <v>1246</v>
      </c>
      <c r="B940" t="s">
        <v>1239</v>
      </c>
      <c r="C940" t="s">
        <v>259</v>
      </c>
      <c r="D940" s="1">
        <v>19.03</v>
      </c>
      <c r="E940" s="2">
        <v>4.05</v>
      </c>
      <c r="F940" s="2">
        <v>77.07</v>
      </c>
      <c r="G940" t="s">
        <v>1240</v>
      </c>
      <c r="H940" t="s">
        <v>14</v>
      </c>
      <c r="I940" t="s">
        <v>14</v>
      </c>
    </row>
    <row r="941" spans="1:9">
      <c r="A941" t="s">
        <v>1247</v>
      </c>
      <c r="B941" t="s">
        <v>1239</v>
      </c>
      <c r="C941" t="s">
        <v>253</v>
      </c>
      <c r="D941" s="1">
        <v>18.98</v>
      </c>
      <c r="E941" s="2">
        <v>4.05</v>
      </c>
      <c r="F941" s="2">
        <v>76.87</v>
      </c>
      <c r="G941" t="s">
        <v>1240</v>
      </c>
      <c r="H941" t="s">
        <v>14</v>
      </c>
      <c r="I941" t="s">
        <v>14</v>
      </c>
    </row>
    <row r="942" spans="1:9">
      <c r="A942" t="s">
        <v>1248</v>
      </c>
      <c r="B942" t="s">
        <v>1239</v>
      </c>
      <c r="C942" t="s">
        <v>249</v>
      </c>
      <c r="D942" s="1">
        <v>18.96</v>
      </c>
      <c r="E942" s="2">
        <v>4.2</v>
      </c>
      <c r="F942" s="2">
        <v>79.63</v>
      </c>
      <c r="G942" t="s">
        <v>1240</v>
      </c>
      <c r="H942" t="s">
        <v>14</v>
      </c>
      <c r="I942" t="s">
        <v>14</v>
      </c>
    </row>
    <row r="943" spans="1:9">
      <c r="A943" t="s">
        <v>1249</v>
      </c>
      <c r="B943" t="s">
        <v>1239</v>
      </c>
      <c r="C943" t="s">
        <v>270</v>
      </c>
      <c r="D943" s="1">
        <v>19.06</v>
      </c>
      <c r="E943" s="2">
        <v>3.75</v>
      </c>
      <c r="F943" s="2">
        <v>71.47</v>
      </c>
      <c r="G943" t="s">
        <v>1240</v>
      </c>
      <c r="H943" t="s">
        <v>14</v>
      </c>
      <c r="I943" t="s">
        <v>14</v>
      </c>
    </row>
    <row r="944" spans="1:9">
      <c r="A944" t="s">
        <v>1250</v>
      </c>
      <c r="B944" t="s">
        <v>1239</v>
      </c>
      <c r="C944" t="s">
        <v>253</v>
      </c>
      <c r="D944" s="1">
        <v>19.06</v>
      </c>
      <c r="E944" s="2">
        <v>4.05</v>
      </c>
      <c r="F944" s="2">
        <v>77.19</v>
      </c>
      <c r="G944" t="s">
        <v>1240</v>
      </c>
      <c r="H944" t="s">
        <v>14</v>
      </c>
      <c r="I944" t="s">
        <v>14</v>
      </c>
    </row>
    <row r="945" spans="1:9">
      <c r="A945" t="s">
        <v>1251</v>
      </c>
      <c r="B945" t="s">
        <v>1239</v>
      </c>
      <c r="C945" t="s">
        <v>253</v>
      </c>
      <c r="D945" s="1">
        <v>19.06</v>
      </c>
      <c r="E945" s="2">
        <v>4.05</v>
      </c>
      <c r="F945" s="2">
        <v>77.19</v>
      </c>
      <c r="G945" t="s">
        <v>1240</v>
      </c>
      <c r="H945" t="s">
        <v>14</v>
      </c>
      <c r="I945" t="s">
        <v>14</v>
      </c>
    </row>
    <row r="946" spans="1:9">
      <c r="A946" t="s">
        <v>1252</v>
      </c>
      <c r="B946" t="s">
        <v>1239</v>
      </c>
      <c r="C946" t="s">
        <v>626</v>
      </c>
      <c r="D946" s="1">
        <v>19</v>
      </c>
      <c r="E946" s="2">
        <v>3.7</v>
      </c>
      <c r="F946" s="2">
        <v>70.3</v>
      </c>
      <c r="G946" t="s">
        <v>1240</v>
      </c>
      <c r="H946" t="s">
        <v>14</v>
      </c>
      <c r="I946" t="s">
        <v>14</v>
      </c>
    </row>
    <row r="947" spans="1:9">
      <c r="A947" t="s">
        <v>1253</v>
      </c>
      <c r="B947" t="s">
        <v>1239</v>
      </c>
      <c r="C947" t="s">
        <v>261</v>
      </c>
      <c r="D947" s="1">
        <v>19.1</v>
      </c>
      <c r="E947" s="2">
        <v>3</v>
      </c>
      <c r="F947" s="2">
        <v>57.3</v>
      </c>
      <c r="G947" t="s">
        <v>1240</v>
      </c>
      <c r="H947" t="s">
        <v>14</v>
      </c>
      <c r="I947" t="s">
        <v>14</v>
      </c>
    </row>
    <row r="948" spans="1:9">
      <c r="A948" t="s">
        <v>1254</v>
      </c>
      <c r="B948" t="s">
        <v>1239</v>
      </c>
      <c r="C948" t="s">
        <v>249</v>
      </c>
      <c r="D948" s="1">
        <v>19.05</v>
      </c>
      <c r="E948" s="2">
        <v>4.2</v>
      </c>
      <c r="F948" s="2">
        <v>80.01</v>
      </c>
      <c r="G948" t="s">
        <v>1240</v>
      </c>
      <c r="H948" t="s">
        <v>14</v>
      </c>
      <c r="I948" t="s">
        <v>14</v>
      </c>
    </row>
    <row r="949" spans="1:9">
      <c r="A949" t="s">
        <v>1255</v>
      </c>
      <c r="B949" t="s">
        <v>1239</v>
      </c>
      <c r="C949" t="s">
        <v>293</v>
      </c>
      <c r="D949" s="1">
        <v>18.95</v>
      </c>
      <c r="E949" s="2">
        <v>3</v>
      </c>
      <c r="F949" s="2">
        <v>56.85</v>
      </c>
      <c r="G949" t="s">
        <v>1240</v>
      </c>
      <c r="H949" t="s">
        <v>14</v>
      </c>
      <c r="I949" t="s">
        <v>14</v>
      </c>
    </row>
    <row r="950" spans="1:9">
      <c r="A950" t="s">
        <v>1256</v>
      </c>
      <c r="B950" t="s">
        <v>1239</v>
      </c>
      <c r="C950" t="s">
        <v>249</v>
      </c>
      <c r="D950" s="1">
        <v>18.96</v>
      </c>
      <c r="E950" s="2">
        <v>4.2</v>
      </c>
      <c r="F950" s="2">
        <v>79.63</v>
      </c>
      <c r="G950" t="s">
        <v>1240</v>
      </c>
      <c r="H950" t="s">
        <v>14</v>
      </c>
      <c r="I950" t="s">
        <v>14</v>
      </c>
    </row>
    <row r="951" spans="1:9">
      <c r="A951" t="s">
        <v>1257</v>
      </c>
      <c r="B951" t="s">
        <v>1239</v>
      </c>
      <c r="C951" t="s">
        <v>311</v>
      </c>
      <c r="D951" s="1">
        <v>19.06</v>
      </c>
      <c r="E951" s="2">
        <v>4.05</v>
      </c>
      <c r="F951" s="2">
        <v>77.19</v>
      </c>
      <c r="G951" t="s">
        <v>1240</v>
      </c>
      <c r="H951" t="s">
        <v>14</v>
      </c>
      <c r="I951" t="s">
        <v>14</v>
      </c>
    </row>
    <row r="952" spans="1:9">
      <c r="A952" t="s">
        <v>1258</v>
      </c>
      <c r="B952" t="s">
        <v>1239</v>
      </c>
      <c r="C952" t="s">
        <v>261</v>
      </c>
      <c r="D952" s="1">
        <v>19.02</v>
      </c>
      <c r="E952" s="2">
        <v>3</v>
      </c>
      <c r="F952" s="2">
        <v>57.06</v>
      </c>
      <c r="G952" t="s">
        <v>1240</v>
      </c>
      <c r="H952" t="s">
        <v>14</v>
      </c>
      <c r="I952" t="s">
        <v>14</v>
      </c>
    </row>
    <row r="953" spans="1:9">
      <c r="A953" t="s">
        <v>1259</v>
      </c>
      <c r="B953" t="s">
        <v>1239</v>
      </c>
      <c r="C953" t="s">
        <v>309</v>
      </c>
      <c r="D953" s="1">
        <v>19.03</v>
      </c>
      <c r="E953" s="2">
        <v>4.05</v>
      </c>
      <c r="F953" s="2">
        <v>77.07</v>
      </c>
      <c r="G953" t="s">
        <v>1240</v>
      </c>
      <c r="H953" t="s">
        <v>14</v>
      </c>
      <c r="I953" t="s">
        <v>14</v>
      </c>
    </row>
    <row r="954" spans="1:9">
      <c r="A954" t="s">
        <v>1260</v>
      </c>
      <c r="B954" t="s">
        <v>1239</v>
      </c>
      <c r="C954" t="s">
        <v>249</v>
      </c>
      <c r="D954" s="1">
        <v>19</v>
      </c>
      <c r="E954" s="2">
        <v>4.2</v>
      </c>
      <c r="F954" s="2">
        <v>79.8</v>
      </c>
      <c r="G954" t="s">
        <v>1240</v>
      </c>
      <c r="H954" t="s">
        <v>14</v>
      </c>
      <c r="I954" t="s">
        <v>14</v>
      </c>
    </row>
    <row r="955" spans="1:9">
      <c r="A955" t="s">
        <v>1261</v>
      </c>
      <c r="B955" t="s">
        <v>1239</v>
      </c>
      <c r="C955" t="s">
        <v>251</v>
      </c>
      <c r="D955" s="1">
        <v>19.1</v>
      </c>
      <c r="E955" s="2">
        <v>3.75</v>
      </c>
      <c r="F955" s="2">
        <v>71.62</v>
      </c>
      <c r="G955" t="s">
        <v>1240</v>
      </c>
      <c r="H955" t="s">
        <v>14</v>
      </c>
      <c r="I955" t="s">
        <v>14</v>
      </c>
    </row>
    <row r="956" spans="1:9">
      <c r="A956" t="s">
        <v>1262</v>
      </c>
      <c r="B956" t="s">
        <v>1239</v>
      </c>
      <c r="C956" t="s">
        <v>249</v>
      </c>
      <c r="D956" s="1">
        <v>19.03</v>
      </c>
      <c r="E956" s="2">
        <v>4.2</v>
      </c>
      <c r="F956" s="2">
        <v>79.93</v>
      </c>
      <c r="G956" t="s">
        <v>1240</v>
      </c>
      <c r="H956" t="s">
        <v>14</v>
      </c>
      <c r="I956" t="s">
        <v>14</v>
      </c>
    </row>
    <row r="957" spans="1:9">
      <c r="A957" t="s">
        <v>1263</v>
      </c>
      <c r="B957" t="s">
        <v>1239</v>
      </c>
      <c r="C957" t="s">
        <v>261</v>
      </c>
      <c r="D957" s="1">
        <v>19.09</v>
      </c>
      <c r="E957" s="2">
        <v>3</v>
      </c>
      <c r="F957" s="2">
        <v>57.27</v>
      </c>
      <c r="G957" t="s">
        <v>1240</v>
      </c>
      <c r="H957" t="s">
        <v>14</v>
      </c>
      <c r="I957" t="s">
        <v>14</v>
      </c>
    </row>
    <row r="958" spans="1:9">
      <c r="A958" t="s">
        <v>1264</v>
      </c>
      <c r="B958" t="s">
        <v>1239</v>
      </c>
      <c r="C958" t="s">
        <v>324</v>
      </c>
      <c r="D958" s="1">
        <v>19.09</v>
      </c>
      <c r="E958" s="2">
        <v>3.35</v>
      </c>
      <c r="F958" s="2">
        <v>63.95</v>
      </c>
      <c r="G958" t="s">
        <v>1240</v>
      </c>
      <c r="H958" t="s">
        <v>14</v>
      </c>
      <c r="I958" t="s">
        <v>14</v>
      </c>
    </row>
    <row r="959" spans="1:9">
      <c r="A959" t="s">
        <v>1265</v>
      </c>
      <c r="B959" t="s">
        <v>1239</v>
      </c>
      <c r="C959" t="s">
        <v>326</v>
      </c>
      <c r="D959" s="1">
        <v>19.06</v>
      </c>
      <c r="E959" s="2">
        <v>2.9</v>
      </c>
      <c r="F959" s="2">
        <v>55.27</v>
      </c>
      <c r="G959" t="s">
        <v>1240</v>
      </c>
      <c r="H959" t="s">
        <v>14</v>
      </c>
      <c r="I959" t="s">
        <v>14</v>
      </c>
    </row>
    <row r="960" spans="1:9">
      <c r="A960" t="s">
        <v>1266</v>
      </c>
      <c r="B960" t="s">
        <v>1239</v>
      </c>
      <c r="C960" t="s">
        <v>261</v>
      </c>
      <c r="D960" s="1">
        <v>19.01</v>
      </c>
      <c r="E960" s="2">
        <v>3</v>
      </c>
      <c r="F960" s="2">
        <v>57.03</v>
      </c>
      <c r="G960" t="s">
        <v>1240</v>
      </c>
      <c r="H960" t="s">
        <v>14</v>
      </c>
      <c r="I960" t="s">
        <v>14</v>
      </c>
    </row>
    <row r="961" spans="1:9">
      <c r="A961" t="s">
        <v>1267</v>
      </c>
      <c r="B961" t="s">
        <v>1239</v>
      </c>
      <c r="C961" t="s">
        <v>253</v>
      </c>
      <c r="D961" s="1">
        <v>19.03</v>
      </c>
      <c r="E961" s="2">
        <v>4.05</v>
      </c>
      <c r="F961" s="2">
        <v>77.07</v>
      </c>
      <c r="G961" t="s">
        <v>1240</v>
      </c>
      <c r="H961" t="s">
        <v>14</v>
      </c>
      <c r="I961" t="s">
        <v>14</v>
      </c>
    </row>
    <row r="962" spans="1:9">
      <c r="A962" t="s">
        <v>1268</v>
      </c>
      <c r="B962" t="s">
        <v>1239</v>
      </c>
      <c r="C962" t="s">
        <v>311</v>
      </c>
      <c r="D962" s="1">
        <v>19.05</v>
      </c>
      <c r="E962" s="2">
        <v>4.05</v>
      </c>
      <c r="F962" s="2">
        <v>77.15</v>
      </c>
      <c r="G962" t="s">
        <v>1240</v>
      </c>
      <c r="H962" t="s">
        <v>14</v>
      </c>
      <c r="I962" t="s">
        <v>14</v>
      </c>
    </row>
    <row r="963" spans="1:9">
      <c r="A963" t="s">
        <v>1269</v>
      </c>
      <c r="B963" t="s">
        <v>1270</v>
      </c>
      <c r="C963" t="s">
        <v>280</v>
      </c>
      <c r="D963" s="1">
        <v>20.53</v>
      </c>
      <c r="E963" s="2">
        <v>5.6</v>
      </c>
      <c r="F963" s="2">
        <v>114.97</v>
      </c>
      <c r="G963" t="s">
        <v>1271</v>
      </c>
      <c r="H963" t="s">
        <v>14</v>
      </c>
      <c r="I963" t="s">
        <v>14</v>
      </c>
    </row>
    <row r="964" spans="1:9">
      <c r="A964" t="s">
        <v>1272</v>
      </c>
      <c r="B964" t="s">
        <v>1270</v>
      </c>
      <c r="C964" t="s">
        <v>284</v>
      </c>
      <c r="D964" s="1">
        <v>20.55</v>
      </c>
      <c r="E964" s="2">
        <v>4.6</v>
      </c>
      <c r="F964" s="2">
        <v>94.53</v>
      </c>
      <c r="G964" t="s">
        <v>1271</v>
      </c>
      <c r="H964" t="s">
        <v>14</v>
      </c>
      <c r="I964" t="s">
        <v>14</v>
      </c>
    </row>
    <row r="965" spans="1:9">
      <c r="A965" t="s">
        <v>1273</v>
      </c>
      <c r="B965" t="s">
        <v>1274</v>
      </c>
      <c r="C965" t="s">
        <v>12</v>
      </c>
      <c r="D965" s="1">
        <v>20.51</v>
      </c>
      <c r="E965" s="2">
        <v>3.35</v>
      </c>
      <c r="F965" s="2">
        <v>68.71</v>
      </c>
      <c r="G965" t="s">
        <v>1275</v>
      </c>
      <c r="H965" t="s">
        <v>14</v>
      </c>
      <c r="I965" t="s">
        <v>14</v>
      </c>
    </row>
    <row r="966" spans="1:9">
      <c r="A966" t="s">
        <v>1276</v>
      </c>
      <c r="B966" t="s">
        <v>1274</v>
      </c>
      <c r="C966" t="s">
        <v>1277</v>
      </c>
      <c r="D966" s="1">
        <v>20.69</v>
      </c>
      <c r="E966" s="2">
        <v>3.85</v>
      </c>
      <c r="F966" s="2">
        <v>79.66</v>
      </c>
      <c r="G966" t="s">
        <v>1275</v>
      </c>
      <c r="H966" t="s">
        <v>14</v>
      </c>
      <c r="I966" t="s">
        <v>14</v>
      </c>
    </row>
    <row r="967" spans="1:9">
      <c r="A967" t="s">
        <v>1278</v>
      </c>
      <c r="B967" t="s">
        <v>1274</v>
      </c>
      <c r="C967" t="s">
        <v>18</v>
      </c>
      <c r="D967" s="1">
        <v>20.62</v>
      </c>
      <c r="E967" s="2">
        <v>5.35</v>
      </c>
      <c r="F967" s="2">
        <v>110.32</v>
      </c>
      <c r="G967" t="s">
        <v>1275</v>
      </c>
      <c r="H967" t="s">
        <v>14</v>
      </c>
      <c r="I967" t="s">
        <v>14</v>
      </c>
    </row>
    <row r="968" spans="1:9">
      <c r="A968" t="s">
        <v>1279</v>
      </c>
      <c r="B968" t="s">
        <v>1274</v>
      </c>
      <c r="C968" t="s">
        <v>339</v>
      </c>
      <c r="D968" s="1">
        <v>20.66</v>
      </c>
      <c r="E968" s="2">
        <v>3.35</v>
      </c>
      <c r="F968" s="2">
        <v>69.21</v>
      </c>
      <c r="G968" t="s">
        <v>1275</v>
      </c>
      <c r="H968" t="s">
        <v>14</v>
      </c>
      <c r="I968" t="s">
        <v>14</v>
      </c>
    </row>
    <row r="969" spans="1:9">
      <c r="A969" t="s">
        <v>1280</v>
      </c>
      <c r="B969" t="s">
        <v>1274</v>
      </c>
      <c r="C969" t="s">
        <v>345</v>
      </c>
      <c r="D969" s="1">
        <v>20.67</v>
      </c>
      <c r="E969" s="2">
        <v>5.35</v>
      </c>
      <c r="F969" s="2">
        <v>110.58</v>
      </c>
      <c r="G969" t="s">
        <v>1275</v>
      </c>
      <c r="H969" t="s">
        <v>14</v>
      </c>
      <c r="I969" t="s">
        <v>14</v>
      </c>
    </row>
    <row r="970" spans="1:9">
      <c r="A970" t="s">
        <v>1281</v>
      </c>
      <c r="B970" t="s">
        <v>1274</v>
      </c>
      <c r="C970" t="s">
        <v>18</v>
      </c>
      <c r="D970" s="1">
        <v>20.75</v>
      </c>
      <c r="E970" s="2">
        <v>5.35</v>
      </c>
      <c r="F970" s="2">
        <v>111.01</v>
      </c>
      <c r="G970" t="s">
        <v>1275</v>
      </c>
      <c r="H970" t="s">
        <v>14</v>
      </c>
      <c r="I970" t="s">
        <v>14</v>
      </c>
    </row>
    <row r="971" spans="1:9">
      <c r="A971" t="s">
        <v>1282</v>
      </c>
      <c r="B971" t="s">
        <v>1274</v>
      </c>
      <c r="C971" t="s">
        <v>18</v>
      </c>
      <c r="D971" s="1">
        <v>20.64</v>
      </c>
      <c r="E971" s="2">
        <v>5.35</v>
      </c>
      <c r="F971" s="2">
        <v>110.42</v>
      </c>
      <c r="G971" t="s">
        <v>1275</v>
      </c>
      <c r="H971" t="s">
        <v>14</v>
      </c>
      <c r="I971" t="s">
        <v>14</v>
      </c>
    </row>
    <row r="972" spans="1:9">
      <c r="A972" t="s">
        <v>1283</v>
      </c>
      <c r="B972" t="s">
        <v>1274</v>
      </c>
      <c r="C972" t="s">
        <v>330</v>
      </c>
      <c r="D972" s="1">
        <v>21.52</v>
      </c>
      <c r="E972" s="2">
        <v>5.6</v>
      </c>
      <c r="F972" s="2">
        <v>120.51</v>
      </c>
      <c r="G972" t="s">
        <v>1275</v>
      </c>
      <c r="H972" t="s">
        <v>14</v>
      </c>
      <c r="I972" t="s">
        <v>14</v>
      </c>
    </row>
    <row r="973" spans="1:9">
      <c r="A973" t="s">
        <v>1284</v>
      </c>
      <c r="B973" t="s">
        <v>1274</v>
      </c>
      <c r="C973" t="s">
        <v>32</v>
      </c>
      <c r="D973" s="1">
        <v>21.64</v>
      </c>
      <c r="E973" s="2">
        <v>3.4</v>
      </c>
      <c r="F973" s="2">
        <v>73.58</v>
      </c>
      <c r="G973" t="s">
        <v>1275</v>
      </c>
      <c r="H973" t="s">
        <v>14</v>
      </c>
      <c r="I973" t="s">
        <v>14</v>
      </c>
    </row>
    <row r="974" spans="1:9">
      <c r="A974" t="s">
        <v>1285</v>
      </c>
      <c r="B974" t="s">
        <v>1274</v>
      </c>
      <c r="C974" t="s">
        <v>330</v>
      </c>
      <c r="D974" s="1">
        <v>21.56</v>
      </c>
      <c r="E974" s="2">
        <v>5.6</v>
      </c>
      <c r="F974" s="2">
        <v>120.74</v>
      </c>
      <c r="G974" t="s">
        <v>1275</v>
      </c>
      <c r="H974" t="s">
        <v>14</v>
      </c>
      <c r="I974" t="s">
        <v>14</v>
      </c>
    </row>
    <row r="975" spans="1:9">
      <c r="A975" t="s">
        <v>1286</v>
      </c>
      <c r="B975" t="s">
        <v>1274</v>
      </c>
      <c r="C975" t="s">
        <v>32</v>
      </c>
      <c r="D975" s="1">
        <v>21.54</v>
      </c>
      <c r="E975" s="2">
        <v>3.4</v>
      </c>
      <c r="F975" s="2">
        <v>73.24</v>
      </c>
      <c r="G975" t="s">
        <v>1275</v>
      </c>
      <c r="H975" t="s">
        <v>14</v>
      </c>
      <c r="I975" t="s">
        <v>14</v>
      </c>
    </row>
    <row r="976" spans="1:9">
      <c r="A976" t="s">
        <v>1287</v>
      </c>
      <c r="B976" t="s">
        <v>1274</v>
      </c>
      <c r="C976" t="s">
        <v>34</v>
      </c>
      <c r="D976" s="1">
        <v>21.58</v>
      </c>
      <c r="E976" s="2">
        <v>5.35</v>
      </c>
      <c r="F976" s="2">
        <v>115.45</v>
      </c>
      <c r="G976" t="s">
        <v>1275</v>
      </c>
      <c r="H976" t="s">
        <v>14</v>
      </c>
      <c r="I976" t="s">
        <v>14</v>
      </c>
    </row>
    <row r="977" spans="1:9">
      <c r="A977" t="s">
        <v>1288</v>
      </c>
      <c r="B977" t="s">
        <v>1274</v>
      </c>
      <c r="C977" t="s">
        <v>330</v>
      </c>
      <c r="D977" s="1">
        <v>21.6</v>
      </c>
      <c r="E977" s="2">
        <v>5.6</v>
      </c>
      <c r="F977" s="2">
        <v>120.96</v>
      </c>
      <c r="G977" t="s">
        <v>1275</v>
      </c>
      <c r="H977" t="s">
        <v>14</v>
      </c>
      <c r="I977" t="s">
        <v>14</v>
      </c>
    </row>
    <row r="978" spans="1:9">
      <c r="A978" t="s">
        <v>1289</v>
      </c>
      <c r="B978" t="s">
        <v>1274</v>
      </c>
      <c r="C978" t="s">
        <v>38</v>
      </c>
      <c r="D978" s="1">
        <v>21.49</v>
      </c>
      <c r="E978" s="2">
        <v>3.35</v>
      </c>
      <c r="F978" s="2">
        <v>71.99</v>
      </c>
      <c r="G978" t="s">
        <v>1275</v>
      </c>
      <c r="H978" t="s">
        <v>14</v>
      </c>
      <c r="I978" t="s">
        <v>14</v>
      </c>
    </row>
    <row r="979" spans="1:9">
      <c r="A979" t="s">
        <v>1290</v>
      </c>
      <c r="B979" t="s">
        <v>1274</v>
      </c>
      <c r="C979" t="s">
        <v>34</v>
      </c>
      <c r="D979" s="1">
        <v>21.17</v>
      </c>
      <c r="E979" s="2">
        <v>5.35</v>
      </c>
      <c r="F979" s="2">
        <v>113.26</v>
      </c>
      <c r="G979" t="s">
        <v>1275</v>
      </c>
      <c r="H979" t="s">
        <v>14</v>
      </c>
      <c r="I979" t="s">
        <v>14</v>
      </c>
    </row>
    <row r="980" spans="1:9">
      <c r="A980" t="s">
        <v>1291</v>
      </c>
      <c r="B980" t="s">
        <v>1274</v>
      </c>
      <c r="C980" t="s">
        <v>44</v>
      </c>
      <c r="D980" s="1">
        <v>20.93</v>
      </c>
      <c r="E980" s="2">
        <v>3.35</v>
      </c>
      <c r="F980" s="2">
        <v>70.12</v>
      </c>
      <c r="G980" t="s">
        <v>1275</v>
      </c>
      <c r="H980" t="s">
        <v>14</v>
      </c>
      <c r="I980" t="s">
        <v>14</v>
      </c>
    </row>
    <row r="981" spans="1:9">
      <c r="A981" t="s">
        <v>1292</v>
      </c>
      <c r="B981" t="s">
        <v>1274</v>
      </c>
      <c r="C981" t="s">
        <v>1025</v>
      </c>
      <c r="D981" s="1">
        <v>21.42</v>
      </c>
      <c r="E981" s="2">
        <v>3.85</v>
      </c>
      <c r="F981" s="2">
        <v>82.47</v>
      </c>
      <c r="G981" t="s">
        <v>1275</v>
      </c>
      <c r="H981" t="s">
        <v>14</v>
      </c>
      <c r="I981" t="s">
        <v>14</v>
      </c>
    </row>
    <row r="982" spans="1:9">
      <c r="A982" t="s">
        <v>1293</v>
      </c>
      <c r="B982" t="s">
        <v>1274</v>
      </c>
      <c r="C982" t="s">
        <v>669</v>
      </c>
      <c r="D982" s="1">
        <v>20.69</v>
      </c>
      <c r="E982" s="2">
        <v>3.35</v>
      </c>
      <c r="F982" s="2">
        <v>69.31</v>
      </c>
      <c r="G982" t="s">
        <v>1275</v>
      </c>
      <c r="H982" t="s">
        <v>14</v>
      </c>
      <c r="I982" t="s">
        <v>14</v>
      </c>
    </row>
    <row r="983" spans="1:9">
      <c r="A983" t="s">
        <v>1294</v>
      </c>
      <c r="B983" t="s">
        <v>1274</v>
      </c>
      <c r="C983" t="s">
        <v>359</v>
      </c>
      <c r="D983" s="1">
        <v>20.7</v>
      </c>
      <c r="E983" s="2">
        <v>5.35</v>
      </c>
      <c r="F983" s="2">
        <v>110.74</v>
      </c>
      <c r="G983" t="s">
        <v>1275</v>
      </c>
      <c r="H983" t="s">
        <v>14</v>
      </c>
      <c r="I983" t="s">
        <v>14</v>
      </c>
    </row>
    <row r="984" spans="1:9">
      <c r="A984" t="s">
        <v>1295</v>
      </c>
      <c r="B984" t="s">
        <v>1274</v>
      </c>
      <c r="C984" t="s">
        <v>674</v>
      </c>
      <c r="D984" s="1">
        <v>20.74</v>
      </c>
      <c r="E984" s="2">
        <v>5.35</v>
      </c>
      <c r="F984" s="2">
        <v>110.96</v>
      </c>
      <c r="G984" t="s">
        <v>1275</v>
      </c>
      <c r="H984" t="s">
        <v>14</v>
      </c>
      <c r="I984" t="s">
        <v>14</v>
      </c>
    </row>
    <row r="985" spans="1:9">
      <c r="A985" t="s">
        <v>1296</v>
      </c>
      <c r="B985" t="s">
        <v>1274</v>
      </c>
      <c r="C985" t="s">
        <v>666</v>
      </c>
      <c r="D985" s="1">
        <v>20.73</v>
      </c>
      <c r="E985" s="2">
        <v>5.1</v>
      </c>
      <c r="F985" s="2">
        <v>105.72</v>
      </c>
      <c r="G985" t="s">
        <v>1275</v>
      </c>
      <c r="H985" t="s">
        <v>14</v>
      </c>
      <c r="I985" t="s">
        <v>14</v>
      </c>
    </row>
    <row r="986" spans="1:9">
      <c r="A986" t="s">
        <v>1297</v>
      </c>
      <c r="B986" t="s">
        <v>1274</v>
      </c>
      <c r="C986" t="s">
        <v>674</v>
      </c>
      <c r="D986" s="1">
        <v>20.7</v>
      </c>
      <c r="E986" s="2">
        <v>5.35</v>
      </c>
      <c r="F986" s="2">
        <v>110.74</v>
      </c>
      <c r="G986" t="s">
        <v>1275</v>
      </c>
      <c r="H986" t="s">
        <v>14</v>
      </c>
      <c r="I986" t="s">
        <v>14</v>
      </c>
    </row>
    <row r="987" spans="1:9">
      <c r="A987" t="s">
        <v>1298</v>
      </c>
      <c r="B987" t="s">
        <v>1274</v>
      </c>
      <c r="C987" t="s">
        <v>359</v>
      </c>
      <c r="D987" s="1">
        <v>20.73</v>
      </c>
      <c r="E987" s="2">
        <v>5.35</v>
      </c>
      <c r="F987" s="2">
        <v>110.91</v>
      </c>
      <c r="G987" t="s">
        <v>1275</v>
      </c>
      <c r="H987" t="s">
        <v>14</v>
      </c>
      <c r="I987" t="s">
        <v>14</v>
      </c>
    </row>
    <row r="988" spans="1:9">
      <c r="A988" t="s">
        <v>1299</v>
      </c>
      <c r="B988" t="s">
        <v>1274</v>
      </c>
      <c r="C988" t="s">
        <v>359</v>
      </c>
      <c r="D988" s="1">
        <v>20.67</v>
      </c>
      <c r="E988" s="2">
        <v>5.35</v>
      </c>
      <c r="F988" s="2">
        <v>110.58</v>
      </c>
      <c r="G988" t="s">
        <v>1275</v>
      </c>
      <c r="H988" t="s">
        <v>14</v>
      </c>
      <c r="I988" t="s">
        <v>14</v>
      </c>
    </row>
    <row r="989" spans="1:9">
      <c r="A989" t="s">
        <v>1300</v>
      </c>
      <c r="B989" t="s">
        <v>1274</v>
      </c>
      <c r="C989" t="s">
        <v>364</v>
      </c>
      <c r="D989" s="1">
        <v>20.68</v>
      </c>
      <c r="E989" s="2">
        <v>5.85</v>
      </c>
      <c r="F989" s="2">
        <v>120.98</v>
      </c>
      <c r="G989" t="s">
        <v>1275</v>
      </c>
      <c r="H989" t="s">
        <v>14</v>
      </c>
      <c r="I989" t="s">
        <v>14</v>
      </c>
    </row>
    <row r="990" spans="1:9">
      <c r="A990" t="s">
        <v>1301</v>
      </c>
      <c r="B990" t="s">
        <v>1302</v>
      </c>
      <c r="C990" t="s">
        <v>16</v>
      </c>
      <c r="D990" s="1">
        <v>20.19</v>
      </c>
      <c r="E990" s="2">
        <v>5.85</v>
      </c>
      <c r="F990" s="2">
        <v>118.11</v>
      </c>
      <c r="G990" t="s">
        <v>1303</v>
      </c>
      <c r="H990" t="s">
        <v>14</v>
      </c>
      <c r="I990" t="s">
        <v>14</v>
      </c>
    </row>
    <row r="991" spans="1:9">
      <c r="A991" t="s">
        <v>1304</v>
      </c>
      <c r="B991" t="s">
        <v>1302</v>
      </c>
      <c r="C991" t="s">
        <v>345</v>
      </c>
      <c r="D991" s="1">
        <v>20.33</v>
      </c>
      <c r="E991" s="2">
        <v>5.35</v>
      </c>
      <c r="F991" s="2">
        <v>108.77</v>
      </c>
      <c r="G991" t="s">
        <v>1303</v>
      </c>
      <c r="H991" t="s">
        <v>14</v>
      </c>
      <c r="I991" t="s">
        <v>14</v>
      </c>
    </row>
    <row r="992" spans="1:9">
      <c r="A992" t="s">
        <v>1305</v>
      </c>
      <c r="B992" t="s">
        <v>1302</v>
      </c>
      <c r="C992" t="s">
        <v>375</v>
      </c>
      <c r="D992" s="1">
        <v>20.35</v>
      </c>
      <c r="E992" s="2">
        <v>7.2</v>
      </c>
      <c r="F992" s="2">
        <v>146.52</v>
      </c>
      <c r="G992" t="s">
        <v>1303</v>
      </c>
      <c r="H992" t="s">
        <v>14</v>
      </c>
      <c r="I992" t="s">
        <v>14</v>
      </c>
    </row>
    <row r="993" spans="1:9">
      <c r="A993" t="s">
        <v>1306</v>
      </c>
      <c r="B993" t="s">
        <v>1302</v>
      </c>
      <c r="C993" t="s">
        <v>653</v>
      </c>
      <c r="D993" s="1">
        <v>20.48</v>
      </c>
      <c r="E993" s="2">
        <v>6.05</v>
      </c>
      <c r="F993" s="2">
        <v>123.9</v>
      </c>
      <c r="G993" t="s">
        <v>1303</v>
      </c>
      <c r="H993" t="s">
        <v>14</v>
      </c>
      <c r="I993" t="s">
        <v>14</v>
      </c>
    </row>
    <row r="994" spans="1:9">
      <c r="A994" t="s">
        <v>1307</v>
      </c>
      <c r="B994" t="s">
        <v>1302</v>
      </c>
      <c r="C994" t="s">
        <v>367</v>
      </c>
      <c r="D994" s="1">
        <v>20.34</v>
      </c>
      <c r="E994" s="2">
        <v>3.85</v>
      </c>
      <c r="F994" s="2">
        <v>78.31</v>
      </c>
      <c r="G994" t="s">
        <v>1303</v>
      </c>
      <c r="H994" t="s">
        <v>14</v>
      </c>
      <c r="I994" t="s">
        <v>14</v>
      </c>
    </row>
    <row r="995" spans="1:9">
      <c r="A995" t="s">
        <v>1308</v>
      </c>
      <c r="B995" t="s">
        <v>1309</v>
      </c>
      <c r="C995" t="s">
        <v>67</v>
      </c>
      <c r="D995" s="1">
        <v>22.96</v>
      </c>
      <c r="E995" s="2">
        <v>5.85</v>
      </c>
      <c r="F995" s="2">
        <v>134.32</v>
      </c>
      <c r="G995" t="s">
        <v>1310</v>
      </c>
      <c r="H995" t="s">
        <v>14</v>
      </c>
      <c r="I995" t="s">
        <v>14</v>
      </c>
    </row>
    <row r="996" spans="1:9">
      <c r="A996" t="s">
        <v>1311</v>
      </c>
      <c r="B996" t="s">
        <v>1309</v>
      </c>
      <c r="C996" t="s">
        <v>65</v>
      </c>
      <c r="D996" s="1">
        <v>22.92</v>
      </c>
      <c r="E996" s="2">
        <v>9.2</v>
      </c>
      <c r="F996" s="2">
        <v>210.86</v>
      </c>
      <c r="G996" t="s">
        <v>1310</v>
      </c>
      <c r="H996" t="s">
        <v>14</v>
      </c>
      <c r="I996" t="s">
        <v>14</v>
      </c>
    </row>
    <row r="997" spans="1:9">
      <c r="A997" t="s">
        <v>1312</v>
      </c>
      <c r="B997" t="s">
        <v>1309</v>
      </c>
      <c r="C997" t="s">
        <v>57</v>
      </c>
      <c r="D997" s="1">
        <v>22.92</v>
      </c>
      <c r="E997" s="2">
        <v>4.8</v>
      </c>
      <c r="F997" s="2">
        <v>110.02</v>
      </c>
      <c r="G997" t="s">
        <v>1310</v>
      </c>
      <c r="H997" t="s">
        <v>14</v>
      </c>
      <c r="I997" t="s">
        <v>14</v>
      </c>
    </row>
    <row r="998" spans="1:9">
      <c r="A998" t="s">
        <v>1313</v>
      </c>
      <c r="B998" t="s">
        <v>1309</v>
      </c>
      <c r="C998" t="s">
        <v>63</v>
      </c>
      <c r="D998" s="1">
        <v>22.89</v>
      </c>
      <c r="E998" s="2">
        <v>5.85</v>
      </c>
      <c r="F998" s="2">
        <v>133.91</v>
      </c>
      <c r="G998" t="s">
        <v>1310</v>
      </c>
      <c r="H998" t="s">
        <v>14</v>
      </c>
      <c r="I998" t="s">
        <v>14</v>
      </c>
    </row>
    <row r="999" spans="1:9">
      <c r="A999" t="s">
        <v>1314</v>
      </c>
      <c r="B999" t="s">
        <v>1309</v>
      </c>
      <c r="C999" t="s">
        <v>63</v>
      </c>
      <c r="D999" s="1">
        <v>22.94</v>
      </c>
      <c r="E999" s="2">
        <v>5.85</v>
      </c>
      <c r="F999" s="2">
        <v>134.2</v>
      </c>
      <c r="G999" t="s">
        <v>1310</v>
      </c>
      <c r="H999" t="s">
        <v>14</v>
      </c>
      <c r="I999" t="s">
        <v>14</v>
      </c>
    </row>
    <row r="1000" spans="1:9">
      <c r="A1000" t="s">
        <v>1315</v>
      </c>
      <c r="B1000" t="s">
        <v>1309</v>
      </c>
      <c r="C1000" t="s">
        <v>57</v>
      </c>
      <c r="D1000" s="1">
        <v>22.94</v>
      </c>
      <c r="E1000" s="2">
        <v>4.8</v>
      </c>
      <c r="F1000" s="2">
        <v>110.11</v>
      </c>
      <c r="G1000" t="s">
        <v>1310</v>
      </c>
      <c r="H1000" t="s">
        <v>14</v>
      </c>
      <c r="I1000" t="s">
        <v>14</v>
      </c>
    </row>
    <row r="1001" spans="1:9">
      <c r="A1001" t="s">
        <v>1316</v>
      </c>
      <c r="B1001" t="s">
        <v>1309</v>
      </c>
      <c r="C1001" t="s">
        <v>47</v>
      </c>
      <c r="D1001" s="1">
        <v>22.83</v>
      </c>
      <c r="E1001" s="2">
        <v>6.05</v>
      </c>
      <c r="F1001" s="2">
        <v>138.12</v>
      </c>
      <c r="G1001" t="s">
        <v>1310</v>
      </c>
      <c r="H1001" t="s">
        <v>14</v>
      </c>
      <c r="I1001" t="s">
        <v>14</v>
      </c>
    </row>
    <row r="1002" spans="1:9">
      <c r="A1002" t="s">
        <v>1317</v>
      </c>
      <c r="B1002" t="s">
        <v>1309</v>
      </c>
      <c r="C1002" t="s">
        <v>52</v>
      </c>
      <c r="D1002" s="1">
        <v>22.64</v>
      </c>
      <c r="E1002" s="2">
        <v>6.35</v>
      </c>
      <c r="F1002" s="2">
        <v>143.76</v>
      </c>
      <c r="G1002" t="s">
        <v>1310</v>
      </c>
      <c r="H1002" t="s">
        <v>14</v>
      </c>
      <c r="I1002" t="s">
        <v>14</v>
      </c>
    </row>
    <row r="1003" spans="1:9">
      <c r="A1003" t="s">
        <v>1318</v>
      </c>
      <c r="B1003" t="s">
        <v>1309</v>
      </c>
      <c r="C1003" t="s">
        <v>57</v>
      </c>
      <c r="D1003" s="1">
        <v>22.73</v>
      </c>
      <c r="E1003" s="2">
        <v>4.8</v>
      </c>
      <c r="F1003" s="2">
        <v>109.1</v>
      </c>
      <c r="G1003" t="s">
        <v>1310</v>
      </c>
      <c r="H1003" t="s">
        <v>14</v>
      </c>
      <c r="I1003" t="s">
        <v>14</v>
      </c>
    </row>
    <row r="1004" spans="1:9">
      <c r="A1004" t="s">
        <v>1319</v>
      </c>
      <c r="B1004" t="s">
        <v>1309</v>
      </c>
      <c r="C1004" t="s">
        <v>57</v>
      </c>
      <c r="D1004" s="1">
        <v>22.63</v>
      </c>
      <c r="E1004" s="2">
        <v>4.8</v>
      </c>
      <c r="F1004" s="2">
        <v>108.62</v>
      </c>
      <c r="G1004" t="s">
        <v>1310</v>
      </c>
      <c r="H1004" t="s">
        <v>14</v>
      </c>
      <c r="I1004" t="s">
        <v>14</v>
      </c>
    </row>
    <row r="1005" spans="1:9">
      <c r="A1005" t="s">
        <v>1320</v>
      </c>
      <c r="B1005" t="s">
        <v>1309</v>
      </c>
      <c r="C1005" t="s">
        <v>146</v>
      </c>
      <c r="D1005" s="1">
        <v>22.25</v>
      </c>
      <c r="E1005" s="2">
        <v>5.1</v>
      </c>
      <c r="F1005" s="2">
        <v>113.48</v>
      </c>
      <c r="G1005" t="s">
        <v>1310</v>
      </c>
      <c r="H1005" t="s">
        <v>14</v>
      </c>
      <c r="I1005" t="s">
        <v>14</v>
      </c>
    </row>
    <row r="1006" spans="1:9">
      <c r="A1006" t="s">
        <v>1321</v>
      </c>
      <c r="B1006" t="s">
        <v>1309</v>
      </c>
      <c r="C1006" t="s">
        <v>65</v>
      </c>
      <c r="D1006" s="1">
        <v>22.81</v>
      </c>
      <c r="E1006" s="2">
        <v>9.2</v>
      </c>
      <c r="F1006" s="2">
        <v>209.85</v>
      </c>
      <c r="G1006" t="s">
        <v>1310</v>
      </c>
      <c r="H1006" t="s">
        <v>14</v>
      </c>
      <c r="I1006" t="s">
        <v>14</v>
      </c>
    </row>
    <row r="1007" spans="1:9">
      <c r="A1007" t="s">
        <v>1322</v>
      </c>
      <c r="B1007" t="s">
        <v>1323</v>
      </c>
      <c r="C1007" t="s">
        <v>249</v>
      </c>
      <c r="D1007" s="1">
        <v>22.54</v>
      </c>
      <c r="E1007" s="2">
        <v>4.2</v>
      </c>
      <c r="F1007" s="2">
        <v>94.67</v>
      </c>
      <c r="G1007" t="s">
        <v>1324</v>
      </c>
      <c r="H1007" t="s">
        <v>14</v>
      </c>
      <c r="I1007" t="s">
        <v>14</v>
      </c>
    </row>
    <row r="1008" spans="1:9">
      <c r="A1008" t="s">
        <v>1325</v>
      </c>
      <c r="B1008" t="s">
        <v>1323</v>
      </c>
      <c r="C1008" t="s">
        <v>261</v>
      </c>
      <c r="D1008" s="1">
        <v>22.5</v>
      </c>
      <c r="E1008" s="2">
        <v>3</v>
      </c>
      <c r="F1008" s="2">
        <v>67.5</v>
      </c>
      <c r="G1008" t="s">
        <v>1324</v>
      </c>
      <c r="H1008" t="s">
        <v>14</v>
      </c>
      <c r="I1008" t="s">
        <v>14</v>
      </c>
    </row>
    <row r="1009" spans="1:9">
      <c r="A1009" t="s">
        <v>1326</v>
      </c>
      <c r="B1009" t="s">
        <v>1323</v>
      </c>
      <c r="C1009" t="s">
        <v>253</v>
      </c>
      <c r="D1009" s="1">
        <v>22.6</v>
      </c>
      <c r="E1009" s="2">
        <v>4.05</v>
      </c>
      <c r="F1009" s="2">
        <v>91.53</v>
      </c>
      <c r="G1009" t="s">
        <v>1324</v>
      </c>
      <c r="H1009" t="s">
        <v>14</v>
      </c>
      <c r="I1009" t="s">
        <v>14</v>
      </c>
    </row>
    <row r="1010" spans="1:9">
      <c r="A1010" t="s">
        <v>1327</v>
      </c>
      <c r="B1010" t="s">
        <v>1323</v>
      </c>
      <c r="C1010" t="s">
        <v>253</v>
      </c>
      <c r="D1010" s="1">
        <v>22.52</v>
      </c>
      <c r="E1010" s="2">
        <v>4.05</v>
      </c>
      <c r="F1010" s="2">
        <v>91.21</v>
      </c>
      <c r="G1010" t="s">
        <v>1324</v>
      </c>
      <c r="H1010" t="s">
        <v>14</v>
      </c>
      <c r="I1010" t="s">
        <v>14</v>
      </c>
    </row>
    <row r="1011" spans="1:9">
      <c r="A1011" t="s">
        <v>1328</v>
      </c>
      <c r="B1011" t="s">
        <v>1323</v>
      </c>
      <c r="C1011" t="s">
        <v>253</v>
      </c>
      <c r="D1011" s="1">
        <v>22.49</v>
      </c>
      <c r="E1011" s="2">
        <v>4.05</v>
      </c>
      <c r="F1011" s="2">
        <v>91.08</v>
      </c>
      <c r="G1011" t="s">
        <v>1324</v>
      </c>
      <c r="H1011" t="s">
        <v>14</v>
      </c>
      <c r="I1011" t="s">
        <v>14</v>
      </c>
    </row>
    <row r="1012" spans="1:9">
      <c r="A1012" t="s">
        <v>1329</v>
      </c>
      <c r="B1012" t="s">
        <v>1323</v>
      </c>
      <c r="C1012" t="s">
        <v>263</v>
      </c>
      <c r="D1012" s="1">
        <v>22.47</v>
      </c>
      <c r="E1012" s="2">
        <v>4.05</v>
      </c>
      <c r="F1012" s="2">
        <v>91</v>
      </c>
      <c r="G1012" t="s">
        <v>1324</v>
      </c>
      <c r="H1012" t="s">
        <v>14</v>
      </c>
      <c r="I1012" t="s">
        <v>14</v>
      </c>
    </row>
    <row r="1013" spans="1:9">
      <c r="A1013" t="s">
        <v>1330</v>
      </c>
      <c r="B1013" t="s">
        <v>1323</v>
      </c>
      <c r="C1013" t="s">
        <v>259</v>
      </c>
      <c r="D1013" s="1">
        <v>22.49</v>
      </c>
      <c r="E1013" s="2">
        <v>4.05</v>
      </c>
      <c r="F1013" s="2">
        <v>91.08</v>
      </c>
      <c r="G1013" t="s">
        <v>1324</v>
      </c>
      <c r="H1013" t="s">
        <v>14</v>
      </c>
      <c r="I1013" t="s">
        <v>14</v>
      </c>
    </row>
    <row r="1014" spans="1:9">
      <c r="A1014" t="s">
        <v>1331</v>
      </c>
      <c r="B1014" t="s">
        <v>1323</v>
      </c>
      <c r="C1014" t="s">
        <v>251</v>
      </c>
      <c r="D1014" s="1">
        <v>22.51</v>
      </c>
      <c r="E1014" s="2">
        <v>3.75</v>
      </c>
      <c r="F1014" s="2">
        <v>84.41</v>
      </c>
      <c r="G1014" t="s">
        <v>1324</v>
      </c>
      <c r="H1014" t="s">
        <v>14</v>
      </c>
      <c r="I1014" t="s">
        <v>14</v>
      </c>
    </row>
    <row r="1015" spans="1:9">
      <c r="A1015" t="s">
        <v>1332</v>
      </c>
      <c r="B1015" t="s">
        <v>1323</v>
      </c>
      <c r="C1015" t="s">
        <v>253</v>
      </c>
      <c r="D1015" s="1">
        <v>22.55</v>
      </c>
      <c r="E1015" s="2">
        <v>4.05</v>
      </c>
      <c r="F1015" s="2">
        <v>91.33</v>
      </c>
      <c r="G1015" t="s">
        <v>1324</v>
      </c>
      <c r="H1015" t="s">
        <v>14</v>
      </c>
      <c r="I1015" t="s">
        <v>14</v>
      </c>
    </row>
    <row r="1016" spans="1:9">
      <c r="A1016" t="s">
        <v>1333</v>
      </c>
      <c r="B1016" t="s">
        <v>1323</v>
      </c>
      <c r="C1016" t="s">
        <v>261</v>
      </c>
      <c r="D1016" s="1">
        <v>22.53</v>
      </c>
      <c r="E1016" s="2">
        <v>3</v>
      </c>
      <c r="F1016" s="2">
        <v>67.59</v>
      </c>
      <c r="G1016" t="s">
        <v>1324</v>
      </c>
      <c r="H1016" t="s">
        <v>14</v>
      </c>
      <c r="I1016" t="s">
        <v>14</v>
      </c>
    </row>
    <row r="1017" spans="1:9">
      <c r="A1017" t="s">
        <v>1334</v>
      </c>
      <c r="B1017" t="s">
        <v>1323</v>
      </c>
      <c r="C1017" t="s">
        <v>253</v>
      </c>
      <c r="D1017" s="1">
        <v>22.5</v>
      </c>
      <c r="E1017" s="2">
        <v>4.05</v>
      </c>
      <c r="F1017" s="2">
        <v>91.12</v>
      </c>
      <c r="G1017" t="s">
        <v>1324</v>
      </c>
      <c r="H1017" t="s">
        <v>14</v>
      </c>
      <c r="I1017" t="s">
        <v>14</v>
      </c>
    </row>
    <row r="1018" spans="1:9">
      <c r="A1018" t="s">
        <v>1335</v>
      </c>
      <c r="B1018" t="s">
        <v>1323</v>
      </c>
      <c r="C1018" t="s">
        <v>305</v>
      </c>
      <c r="D1018" s="1">
        <v>22.46</v>
      </c>
      <c r="E1018" s="2">
        <v>4.8</v>
      </c>
      <c r="F1018" s="2">
        <v>107.81</v>
      </c>
      <c r="G1018" t="s">
        <v>1324</v>
      </c>
      <c r="H1018" t="s">
        <v>14</v>
      </c>
      <c r="I1018" t="s">
        <v>14</v>
      </c>
    </row>
    <row r="1019" spans="1:9">
      <c r="A1019" t="s">
        <v>1336</v>
      </c>
      <c r="B1019" t="s">
        <v>1323</v>
      </c>
      <c r="C1019" t="s">
        <v>249</v>
      </c>
      <c r="D1019" s="1">
        <v>22.19</v>
      </c>
      <c r="E1019" s="2">
        <v>4.2</v>
      </c>
      <c r="F1019" s="2">
        <v>93.2</v>
      </c>
      <c r="G1019" t="s">
        <v>1324</v>
      </c>
      <c r="H1019" t="s">
        <v>14</v>
      </c>
      <c r="I1019" t="s">
        <v>14</v>
      </c>
    </row>
    <row r="1020" spans="1:9">
      <c r="A1020" t="s">
        <v>1337</v>
      </c>
      <c r="B1020" t="s">
        <v>1323</v>
      </c>
      <c r="C1020" t="s">
        <v>311</v>
      </c>
      <c r="D1020" s="1">
        <v>22.48</v>
      </c>
      <c r="E1020" s="2">
        <v>4.05</v>
      </c>
      <c r="F1020" s="2">
        <v>91.04</v>
      </c>
      <c r="G1020" t="s">
        <v>1324</v>
      </c>
      <c r="H1020" t="s">
        <v>14</v>
      </c>
      <c r="I1020" t="s">
        <v>14</v>
      </c>
    </row>
    <row r="1021" spans="1:9">
      <c r="A1021" t="s">
        <v>1338</v>
      </c>
      <c r="B1021" t="s">
        <v>1323</v>
      </c>
      <c r="C1021" t="s">
        <v>311</v>
      </c>
      <c r="D1021" s="1">
        <v>22.41</v>
      </c>
      <c r="E1021" s="2">
        <v>4.05</v>
      </c>
      <c r="F1021" s="2">
        <v>90.76</v>
      </c>
      <c r="G1021" t="s">
        <v>1324</v>
      </c>
      <c r="H1021" t="s">
        <v>14</v>
      </c>
      <c r="I1021" t="s">
        <v>14</v>
      </c>
    </row>
    <row r="1022" spans="1:9">
      <c r="A1022" t="s">
        <v>1339</v>
      </c>
      <c r="B1022" t="s">
        <v>1323</v>
      </c>
      <c r="C1022" t="s">
        <v>259</v>
      </c>
      <c r="D1022" s="1">
        <v>22.44</v>
      </c>
      <c r="E1022" s="2">
        <v>4.05</v>
      </c>
      <c r="F1022" s="2">
        <v>90.88</v>
      </c>
      <c r="G1022" t="s">
        <v>1324</v>
      </c>
      <c r="H1022" t="s">
        <v>14</v>
      </c>
      <c r="I1022" t="s">
        <v>14</v>
      </c>
    </row>
    <row r="1023" spans="1:9">
      <c r="A1023" t="s">
        <v>1340</v>
      </c>
      <c r="B1023" t="s">
        <v>1323</v>
      </c>
      <c r="C1023" t="s">
        <v>251</v>
      </c>
      <c r="D1023" s="1">
        <v>22.46</v>
      </c>
      <c r="E1023" s="2">
        <v>3.75</v>
      </c>
      <c r="F1023" s="2">
        <v>84.22</v>
      </c>
      <c r="G1023" t="s">
        <v>1324</v>
      </c>
      <c r="H1023" t="s">
        <v>14</v>
      </c>
      <c r="I1023" t="s">
        <v>14</v>
      </c>
    </row>
    <row r="1024" spans="1:9">
      <c r="A1024" t="s">
        <v>1341</v>
      </c>
      <c r="B1024" t="s">
        <v>1323</v>
      </c>
      <c r="C1024" t="s">
        <v>326</v>
      </c>
      <c r="D1024" s="1">
        <v>22.54</v>
      </c>
      <c r="E1024" s="2">
        <v>2.9</v>
      </c>
      <c r="F1024" s="2">
        <v>65.37</v>
      </c>
      <c r="G1024" t="s">
        <v>1324</v>
      </c>
      <c r="H1024" t="s">
        <v>14</v>
      </c>
      <c r="I1024" t="s">
        <v>14</v>
      </c>
    </row>
    <row r="1025" spans="1:9">
      <c r="A1025" t="s">
        <v>1342</v>
      </c>
      <c r="B1025" t="s">
        <v>1323</v>
      </c>
      <c r="C1025" t="s">
        <v>311</v>
      </c>
      <c r="D1025" s="1">
        <v>22.4</v>
      </c>
      <c r="E1025" s="2">
        <v>4.05</v>
      </c>
      <c r="F1025" s="2">
        <v>90.72</v>
      </c>
      <c r="G1025" t="s">
        <v>1324</v>
      </c>
      <c r="H1025" t="s">
        <v>14</v>
      </c>
      <c r="I1025" t="s">
        <v>14</v>
      </c>
    </row>
    <row r="1026" spans="1:9">
      <c r="A1026" t="s">
        <v>1343</v>
      </c>
      <c r="B1026" t="s">
        <v>1323</v>
      </c>
      <c r="C1026" t="s">
        <v>293</v>
      </c>
      <c r="D1026" s="1">
        <v>22.41</v>
      </c>
      <c r="E1026" s="2">
        <v>3</v>
      </c>
      <c r="F1026" s="2">
        <v>67.23</v>
      </c>
      <c r="G1026" t="s">
        <v>1324</v>
      </c>
      <c r="H1026" t="s">
        <v>14</v>
      </c>
      <c r="I1026" t="s">
        <v>14</v>
      </c>
    </row>
    <row r="1027" spans="1:9">
      <c r="A1027" t="s">
        <v>1344</v>
      </c>
      <c r="B1027" t="s">
        <v>1323</v>
      </c>
      <c r="C1027" t="s">
        <v>249</v>
      </c>
      <c r="D1027" s="1">
        <v>22.44</v>
      </c>
      <c r="E1027" s="2">
        <v>4.2</v>
      </c>
      <c r="F1027" s="2">
        <v>94.25</v>
      </c>
      <c r="G1027" t="s">
        <v>1324</v>
      </c>
      <c r="H1027" t="s">
        <v>14</v>
      </c>
      <c r="I1027" t="s">
        <v>14</v>
      </c>
    </row>
    <row r="1028" spans="1:9">
      <c r="A1028" t="s">
        <v>1345</v>
      </c>
      <c r="B1028" t="s">
        <v>1323</v>
      </c>
      <c r="C1028" t="s">
        <v>311</v>
      </c>
      <c r="D1028" s="1">
        <v>22.54</v>
      </c>
      <c r="E1028" s="2">
        <v>4.05</v>
      </c>
      <c r="F1028" s="2">
        <v>91.29</v>
      </c>
      <c r="G1028" t="s">
        <v>1324</v>
      </c>
      <c r="H1028" t="s">
        <v>14</v>
      </c>
      <c r="I1028" t="s">
        <v>14</v>
      </c>
    </row>
    <row r="1029" spans="1:9">
      <c r="A1029" t="s">
        <v>1346</v>
      </c>
      <c r="B1029" t="s">
        <v>1323</v>
      </c>
      <c r="C1029" t="s">
        <v>261</v>
      </c>
      <c r="D1029" s="1">
        <v>22.56</v>
      </c>
      <c r="E1029" s="2">
        <v>3</v>
      </c>
      <c r="F1029" s="2">
        <v>67.68</v>
      </c>
      <c r="G1029" t="s">
        <v>1324</v>
      </c>
      <c r="H1029" t="s">
        <v>14</v>
      </c>
      <c r="I1029" t="s">
        <v>14</v>
      </c>
    </row>
    <row r="1030" spans="1:9">
      <c r="A1030" t="s">
        <v>1347</v>
      </c>
      <c r="B1030" t="s">
        <v>1323</v>
      </c>
      <c r="C1030" t="s">
        <v>643</v>
      </c>
      <c r="D1030" s="1">
        <v>22.49</v>
      </c>
      <c r="E1030" s="2">
        <v>3.65</v>
      </c>
      <c r="F1030" s="2">
        <v>82.09</v>
      </c>
      <c r="G1030" t="s">
        <v>1324</v>
      </c>
      <c r="H1030" t="s">
        <v>14</v>
      </c>
      <c r="I1030" t="s">
        <v>14</v>
      </c>
    </row>
    <row r="1031" spans="1:9">
      <c r="A1031" t="s">
        <v>1348</v>
      </c>
      <c r="B1031" t="s">
        <v>1323</v>
      </c>
      <c r="C1031" t="s">
        <v>311</v>
      </c>
      <c r="D1031" s="1">
        <v>22.51</v>
      </c>
      <c r="E1031" s="2">
        <v>4.05</v>
      </c>
      <c r="F1031" s="2">
        <v>91.17</v>
      </c>
      <c r="G1031" t="s">
        <v>1324</v>
      </c>
      <c r="H1031" t="s">
        <v>14</v>
      </c>
      <c r="I1031" t="s">
        <v>14</v>
      </c>
    </row>
    <row r="1032" spans="1:9">
      <c r="A1032" t="s">
        <v>1349</v>
      </c>
      <c r="B1032" t="s">
        <v>1323</v>
      </c>
      <c r="C1032" t="s">
        <v>326</v>
      </c>
      <c r="D1032" s="1">
        <v>22.49</v>
      </c>
      <c r="E1032" s="2">
        <v>2.9</v>
      </c>
      <c r="F1032" s="2">
        <v>65.22</v>
      </c>
      <c r="G1032" t="s">
        <v>1324</v>
      </c>
      <c r="H1032" t="s">
        <v>14</v>
      </c>
      <c r="I1032" t="s">
        <v>14</v>
      </c>
    </row>
    <row r="1033" spans="1:9">
      <c r="A1033" t="s">
        <v>1350</v>
      </c>
      <c r="B1033" t="s">
        <v>1323</v>
      </c>
      <c r="C1033" t="s">
        <v>311</v>
      </c>
      <c r="D1033" s="1">
        <v>22.54</v>
      </c>
      <c r="E1033" s="2">
        <v>4.05</v>
      </c>
      <c r="F1033" s="2">
        <v>91.29</v>
      </c>
      <c r="G1033" t="s">
        <v>1324</v>
      </c>
      <c r="H1033" t="s">
        <v>14</v>
      </c>
      <c r="I1033" t="s">
        <v>14</v>
      </c>
    </row>
    <row r="1034" spans="1:9">
      <c r="A1034" t="s">
        <v>1351</v>
      </c>
      <c r="B1034" t="s">
        <v>1323</v>
      </c>
      <c r="C1034" t="s">
        <v>309</v>
      </c>
      <c r="D1034" s="1">
        <v>22.48</v>
      </c>
      <c r="E1034" s="2">
        <v>4.05</v>
      </c>
      <c r="F1034" s="2">
        <v>91.04</v>
      </c>
      <c r="G1034" t="s">
        <v>1324</v>
      </c>
      <c r="H1034" t="s">
        <v>14</v>
      </c>
      <c r="I1034" t="s">
        <v>14</v>
      </c>
    </row>
    <row r="1035" spans="1:9">
      <c r="A1035" t="s">
        <v>1352</v>
      </c>
      <c r="B1035" t="s">
        <v>1323</v>
      </c>
      <c r="C1035" t="s">
        <v>311</v>
      </c>
      <c r="D1035" s="1">
        <v>22.53</v>
      </c>
      <c r="E1035" s="2">
        <v>4.05</v>
      </c>
      <c r="F1035" s="2">
        <v>91.25</v>
      </c>
      <c r="G1035" t="s">
        <v>1324</v>
      </c>
      <c r="H1035" t="s">
        <v>14</v>
      </c>
      <c r="I1035" t="s">
        <v>14</v>
      </c>
    </row>
    <row r="1036" spans="1:9">
      <c r="A1036" t="s">
        <v>1353</v>
      </c>
      <c r="B1036" t="s">
        <v>1323</v>
      </c>
      <c r="C1036" t="s">
        <v>261</v>
      </c>
      <c r="D1036" s="1">
        <v>22.53</v>
      </c>
      <c r="E1036" s="2">
        <v>3</v>
      </c>
      <c r="F1036" s="2">
        <v>67.59</v>
      </c>
      <c r="G1036" t="s">
        <v>1324</v>
      </c>
      <c r="H1036" t="s">
        <v>14</v>
      </c>
      <c r="I1036" t="s">
        <v>14</v>
      </c>
    </row>
    <row r="1037" spans="1:9">
      <c r="A1037" t="s">
        <v>1354</v>
      </c>
      <c r="B1037" t="s">
        <v>1323</v>
      </c>
      <c r="C1037" t="s">
        <v>606</v>
      </c>
      <c r="D1037" s="1">
        <v>22.54</v>
      </c>
      <c r="E1037" s="2">
        <v>3</v>
      </c>
      <c r="F1037" s="2">
        <v>67.62</v>
      </c>
      <c r="G1037" t="s">
        <v>1324</v>
      </c>
      <c r="H1037" t="s">
        <v>14</v>
      </c>
      <c r="I1037" t="s">
        <v>14</v>
      </c>
    </row>
    <row r="1038" spans="1:9">
      <c r="A1038" t="s">
        <v>1355</v>
      </c>
      <c r="B1038" t="s">
        <v>1356</v>
      </c>
      <c r="C1038" t="s">
        <v>253</v>
      </c>
      <c r="D1038" s="1">
        <v>20.53</v>
      </c>
      <c r="E1038" s="2">
        <v>4.05</v>
      </c>
      <c r="F1038" s="2">
        <v>83.15</v>
      </c>
      <c r="G1038" t="s">
        <v>1324</v>
      </c>
      <c r="H1038" t="s">
        <v>14</v>
      </c>
      <c r="I1038" t="s">
        <v>14</v>
      </c>
    </row>
    <row r="1039" spans="1:9">
      <c r="A1039" t="s">
        <v>1357</v>
      </c>
      <c r="B1039" t="s">
        <v>1356</v>
      </c>
      <c r="C1039" t="s">
        <v>311</v>
      </c>
      <c r="D1039" s="1">
        <v>20.43</v>
      </c>
      <c r="E1039" s="2">
        <v>4.05</v>
      </c>
      <c r="F1039" s="2">
        <v>82.74</v>
      </c>
      <c r="G1039" t="s">
        <v>1324</v>
      </c>
      <c r="H1039" t="s">
        <v>14</v>
      </c>
      <c r="I1039" t="s">
        <v>14</v>
      </c>
    </row>
    <row r="1040" spans="1:9">
      <c r="A1040" t="s">
        <v>1358</v>
      </c>
      <c r="B1040" t="s">
        <v>1359</v>
      </c>
      <c r="C1040" t="s">
        <v>18</v>
      </c>
      <c r="D1040" s="1">
        <v>18.7</v>
      </c>
      <c r="E1040" s="2">
        <v>5.35</v>
      </c>
      <c r="F1040" s="2">
        <v>100.04</v>
      </c>
      <c r="G1040" t="s">
        <v>1360</v>
      </c>
      <c r="H1040" t="s">
        <v>14</v>
      </c>
      <c r="I1040" t="s">
        <v>14</v>
      </c>
    </row>
    <row r="1041" spans="1:9">
      <c r="A1041" t="s">
        <v>1361</v>
      </c>
      <c r="B1041" t="s">
        <v>1359</v>
      </c>
      <c r="C1041" t="s">
        <v>807</v>
      </c>
      <c r="D1041" s="1">
        <v>18.64</v>
      </c>
      <c r="E1041" s="2">
        <v>6.05</v>
      </c>
      <c r="F1041" s="2">
        <v>112.77</v>
      </c>
      <c r="G1041" t="s">
        <v>1360</v>
      </c>
      <c r="H1041" t="s">
        <v>14</v>
      </c>
      <c r="I1041" t="s">
        <v>14</v>
      </c>
    </row>
    <row r="1042" spans="1:9">
      <c r="A1042" t="s">
        <v>1362</v>
      </c>
      <c r="B1042" t="s">
        <v>1359</v>
      </c>
      <c r="C1042" t="s">
        <v>375</v>
      </c>
      <c r="D1042" s="1">
        <v>18.59</v>
      </c>
      <c r="E1042" s="2">
        <v>7.2</v>
      </c>
      <c r="F1042" s="2">
        <v>133.85</v>
      </c>
      <c r="G1042" t="s">
        <v>1360</v>
      </c>
      <c r="H1042" t="s">
        <v>14</v>
      </c>
      <c r="I1042" t="s">
        <v>14</v>
      </c>
    </row>
    <row r="1043" spans="1:9">
      <c r="A1043" t="s">
        <v>1363</v>
      </c>
      <c r="B1043" t="s">
        <v>1359</v>
      </c>
      <c r="C1043" t="s">
        <v>345</v>
      </c>
      <c r="D1043" s="1">
        <v>18.62</v>
      </c>
      <c r="E1043" s="2">
        <v>5.35</v>
      </c>
      <c r="F1043" s="2">
        <v>99.62</v>
      </c>
      <c r="G1043" t="s">
        <v>1360</v>
      </c>
      <c r="H1043" t="s">
        <v>14</v>
      </c>
      <c r="I1043" t="s">
        <v>14</v>
      </c>
    </row>
    <row r="1044" spans="1:9">
      <c r="A1044" t="s">
        <v>1364</v>
      </c>
      <c r="B1044" t="s">
        <v>1359</v>
      </c>
      <c r="C1044" t="s">
        <v>18</v>
      </c>
      <c r="D1044" s="1">
        <v>18.68</v>
      </c>
      <c r="E1044" s="2">
        <v>5.35</v>
      </c>
      <c r="F1044" s="2">
        <v>99.94</v>
      </c>
      <c r="G1044" t="s">
        <v>1360</v>
      </c>
      <c r="H1044" t="s">
        <v>14</v>
      </c>
      <c r="I1044" t="s">
        <v>14</v>
      </c>
    </row>
    <row r="1045" spans="1:9">
      <c r="A1045" t="s">
        <v>1365</v>
      </c>
      <c r="B1045" t="s">
        <v>1359</v>
      </c>
      <c r="C1045" t="s">
        <v>330</v>
      </c>
      <c r="D1045" s="1">
        <v>18.97</v>
      </c>
      <c r="E1045" s="2">
        <v>5.6</v>
      </c>
      <c r="F1045" s="2">
        <v>106.23</v>
      </c>
      <c r="G1045" t="s">
        <v>1360</v>
      </c>
      <c r="H1045" t="s">
        <v>14</v>
      </c>
      <c r="I1045" t="s">
        <v>14</v>
      </c>
    </row>
    <row r="1046" spans="1:9">
      <c r="A1046" t="s">
        <v>1366</v>
      </c>
      <c r="B1046" t="s">
        <v>1359</v>
      </c>
      <c r="C1046" t="s">
        <v>385</v>
      </c>
      <c r="D1046" s="1">
        <v>18.99</v>
      </c>
      <c r="E1046" s="2">
        <v>3.85</v>
      </c>
      <c r="F1046" s="2">
        <v>73.11</v>
      </c>
      <c r="G1046" t="s">
        <v>1360</v>
      </c>
      <c r="H1046" t="s">
        <v>14</v>
      </c>
      <c r="I1046" t="s">
        <v>14</v>
      </c>
    </row>
    <row r="1047" spans="1:9">
      <c r="A1047" t="s">
        <v>1367</v>
      </c>
      <c r="B1047" t="s">
        <v>1359</v>
      </c>
      <c r="C1047" t="s">
        <v>383</v>
      </c>
      <c r="D1047" s="1">
        <v>19.11</v>
      </c>
      <c r="E1047" s="2">
        <v>6.75</v>
      </c>
      <c r="F1047" s="2">
        <v>128.99</v>
      </c>
      <c r="G1047" t="s">
        <v>1360</v>
      </c>
      <c r="H1047" t="s">
        <v>14</v>
      </c>
      <c r="I1047" t="s">
        <v>14</v>
      </c>
    </row>
    <row r="1048" spans="1:9">
      <c r="A1048" t="s">
        <v>1368</v>
      </c>
      <c r="B1048" t="s">
        <v>1359</v>
      </c>
      <c r="C1048" t="s">
        <v>40</v>
      </c>
      <c r="D1048" s="1">
        <v>19.01</v>
      </c>
      <c r="E1048" s="2">
        <v>5.35</v>
      </c>
      <c r="F1048" s="2">
        <v>101.7</v>
      </c>
      <c r="G1048" t="s">
        <v>1360</v>
      </c>
      <c r="H1048" t="s">
        <v>14</v>
      </c>
      <c r="I1048" t="s">
        <v>14</v>
      </c>
    </row>
    <row r="1049" spans="1:9">
      <c r="A1049" t="s">
        <v>1369</v>
      </c>
      <c r="B1049" t="s">
        <v>1359</v>
      </c>
      <c r="C1049" t="s">
        <v>276</v>
      </c>
      <c r="D1049" s="1">
        <v>19.22</v>
      </c>
      <c r="E1049" s="2">
        <v>4.2</v>
      </c>
      <c r="F1049" s="2">
        <v>80.72</v>
      </c>
      <c r="G1049" t="s">
        <v>1360</v>
      </c>
      <c r="H1049" t="s">
        <v>14</v>
      </c>
      <c r="I1049" t="s">
        <v>14</v>
      </c>
    </row>
    <row r="1050" spans="1:9">
      <c r="A1050" t="s">
        <v>1370</v>
      </c>
      <c r="B1050" t="s">
        <v>1359</v>
      </c>
      <c r="C1050" t="s">
        <v>817</v>
      </c>
      <c r="D1050" s="1">
        <v>19.28</v>
      </c>
      <c r="E1050" s="2">
        <v>5.35</v>
      </c>
      <c r="F1050" s="2">
        <v>103.15</v>
      </c>
      <c r="G1050" t="s">
        <v>1360</v>
      </c>
      <c r="H1050" t="s">
        <v>14</v>
      </c>
      <c r="I1050" t="s">
        <v>14</v>
      </c>
    </row>
    <row r="1051" spans="1:9">
      <c r="A1051" t="s">
        <v>1371</v>
      </c>
      <c r="B1051" t="s">
        <v>1359</v>
      </c>
      <c r="C1051" t="s">
        <v>280</v>
      </c>
      <c r="D1051" s="1">
        <v>19.19</v>
      </c>
      <c r="E1051" s="2">
        <v>5.6</v>
      </c>
      <c r="F1051" s="2">
        <v>107.46</v>
      </c>
      <c r="G1051" t="s">
        <v>1360</v>
      </c>
      <c r="H1051" t="s">
        <v>14</v>
      </c>
      <c r="I1051" t="s">
        <v>14</v>
      </c>
    </row>
    <row r="1052" spans="1:9">
      <c r="A1052" t="s">
        <v>1372</v>
      </c>
      <c r="B1052" t="s">
        <v>1359</v>
      </c>
      <c r="C1052" t="s">
        <v>1131</v>
      </c>
      <c r="D1052" s="1">
        <v>19.09</v>
      </c>
      <c r="E1052" s="2">
        <v>4.6</v>
      </c>
      <c r="F1052" s="2">
        <v>87.81</v>
      </c>
      <c r="G1052" t="s">
        <v>1360</v>
      </c>
      <c r="H1052" t="s">
        <v>14</v>
      </c>
      <c r="I1052" t="s">
        <v>14</v>
      </c>
    </row>
    <row r="1053" spans="1:9">
      <c r="A1053" t="s">
        <v>1373</v>
      </c>
      <c r="B1053" t="s">
        <v>1359</v>
      </c>
      <c r="C1053" t="s">
        <v>367</v>
      </c>
      <c r="D1053" s="1">
        <v>18.78</v>
      </c>
      <c r="E1053" s="2">
        <v>3.85</v>
      </c>
      <c r="F1053" s="2">
        <v>72.3</v>
      </c>
      <c r="G1053" t="s">
        <v>1360</v>
      </c>
      <c r="H1053" t="s">
        <v>14</v>
      </c>
      <c r="I1053" t="s">
        <v>14</v>
      </c>
    </row>
    <row r="1054" spans="1:9">
      <c r="A1054" t="s">
        <v>1374</v>
      </c>
      <c r="B1054" t="s">
        <v>1359</v>
      </c>
      <c r="C1054" t="s">
        <v>359</v>
      </c>
      <c r="D1054" s="1">
        <v>18.41</v>
      </c>
      <c r="E1054" s="2">
        <v>5.35</v>
      </c>
      <c r="F1054" s="2">
        <v>98.49</v>
      </c>
      <c r="G1054" t="s">
        <v>1360</v>
      </c>
      <c r="H1054" t="s">
        <v>14</v>
      </c>
      <c r="I1054" t="s">
        <v>14</v>
      </c>
    </row>
    <row r="1055" spans="1:9">
      <c r="A1055" t="s">
        <v>1375</v>
      </c>
      <c r="B1055" t="s">
        <v>1359</v>
      </c>
      <c r="C1055" t="s">
        <v>674</v>
      </c>
      <c r="D1055" s="1">
        <v>18.78</v>
      </c>
      <c r="E1055" s="2">
        <v>5.35</v>
      </c>
      <c r="F1055" s="2">
        <v>100.47</v>
      </c>
      <c r="G1055" t="s">
        <v>1360</v>
      </c>
      <c r="H1055" t="s">
        <v>14</v>
      </c>
      <c r="I1055" t="s">
        <v>14</v>
      </c>
    </row>
    <row r="1056" spans="1:9">
      <c r="A1056" t="s">
        <v>1376</v>
      </c>
      <c r="B1056" t="s">
        <v>1359</v>
      </c>
      <c r="C1056" t="s">
        <v>361</v>
      </c>
      <c r="D1056" s="1">
        <v>18.76</v>
      </c>
      <c r="E1056" s="2">
        <v>6.05</v>
      </c>
      <c r="F1056" s="2">
        <v>113.5</v>
      </c>
      <c r="G1056" t="s">
        <v>1360</v>
      </c>
      <c r="H1056" t="s">
        <v>14</v>
      </c>
      <c r="I1056" t="s">
        <v>14</v>
      </c>
    </row>
    <row r="1057" spans="1:9">
      <c r="A1057" t="s">
        <v>1377</v>
      </c>
      <c r="B1057" t="s">
        <v>1378</v>
      </c>
      <c r="C1057" t="s">
        <v>1082</v>
      </c>
      <c r="D1057" s="1">
        <v>23.18</v>
      </c>
      <c r="E1057" s="2">
        <v>4.05</v>
      </c>
      <c r="F1057" s="2">
        <v>93.88</v>
      </c>
      <c r="G1057" t="s">
        <v>1379</v>
      </c>
      <c r="H1057" t="s">
        <v>14</v>
      </c>
      <c r="I1057" t="s">
        <v>14</v>
      </c>
    </row>
    <row r="1058" spans="1:9">
      <c r="A1058" t="s">
        <v>1380</v>
      </c>
      <c r="B1058" t="s">
        <v>1378</v>
      </c>
      <c r="C1058" t="s">
        <v>761</v>
      </c>
      <c r="D1058" s="1">
        <v>23.2</v>
      </c>
      <c r="E1058" s="2">
        <v>5.6</v>
      </c>
      <c r="F1058" s="2">
        <v>129.92</v>
      </c>
      <c r="G1058" t="s">
        <v>1379</v>
      </c>
      <c r="H1058" t="s">
        <v>14</v>
      </c>
      <c r="I1058" t="s">
        <v>14</v>
      </c>
    </row>
    <row r="1059" spans="1:9">
      <c r="A1059" t="s">
        <v>1381</v>
      </c>
      <c r="B1059" t="s">
        <v>1378</v>
      </c>
      <c r="C1059" t="s">
        <v>738</v>
      </c>
      <c r="D1059" s="1">
        <v>22.8</v>
      </c>
      <c r="E1059" s="2">
        <v>4.05</v>
      </c>
      <c r="F1059" s="2">
        <v>92.34</v>
      </c>
      <c r="G1059" t="s">
        <v>1379</v>
      </c>
      <c r="H1059" t="s">
        <v>14</v>
      </c>
      <c r="I1059" t="s">
        <v>14</v>
      </c>
    </row>
    <row r="1060" spans="1:9">
      <c r="A1060" t="s">
        <v>1382</v>
      </c>
      <c r="B1060" t="s">
        <v>1378</v>
      </c>
      <c r="C1060" t="s">
        <v>1383</v>
      </c>
      <c r="D1060" s="1">
        <v>23.11</v>
      </c>
      <c r="E1060" s="2">
        <v>5.6</v>
      </c>
      <c r="F1060" s="2">
        <v>129.42</v>
      </c>
      <c r="G1060" t="s">
        <v>1379</v>
      </c>
      <c r="H1060" t="s">
        <v>14</v>
      </c>
      <c r="I1060" t="s">
        <v>14</v>
      </c>
    </row>
    <row r="1061" spans="1:9">
      <c r="A1061" t="s">
        <v>1384</v>
      </c>
      <c r="B1061" t="s">
        <v>1378</v>
      </c>
      <c r="C1061" t="s">
        <v>564</v>
      </c>
      <c r="D1061" s="1">
        <v>23.12</v>
      </c>
      <c r="E1061" s="2">
        <v>5.6</v>
      </c>
      <c r="F1061" s="2">
        <v>129.47</v>
      </c>
      <c r="G1061" t="s">
        <v>1379</v>
      </c>
      <c r="H1061" t="s">
        <v>14</v>
      </c>
      <c r="I1061" t="s">
        <v>14</v>
      </c>
    </row>
    <row r="1062" spans="1:9">
      <c r="A1062" t="s">
        <v>1385</v>
      </c>
      <c r="B1062" t="s">
        <v>1378</v>
      </c>
      <c r="C1062" t="s">
        <v>769</v>
      </c>
      <c r="D1062" s="1">
        <v>23.13</v>
      </c>
      <c r="E1062" s="2">
        <v>4.8</v>
      </c>
      <c r="F1062" s="2">
        <v>111.02</v>
      </c>
      <c r="G1062" t="s">
        <v>1379</v>
      </c>
      <c r="H1062" t="s">
        <v>14</v>
      </c>
      <c r="I1062" t="s">
        <v>14</v>
      </c>
    </row>
    <row r="1063" spans="1:9">
      <c r="A1063" t="s">
        <v>1386</v>
      </c>
      <c r="B1063" t="s">
        <v>1378</v>
      </c>
      <c r="C1063" t="s">
        <v>1387</v>
      </c>
      <c r="D1063" s="1">
        <v>23.05</v>
      </c>
      <c r="E1063" s="2">
        <v>4.05</v>
      </c>
      <c r="F1063" s="2">
        <v>93.35</v>
      </c>
      <c r="G1063" t="s">
        <v>1379</v>
      </c>
      <c r="H1063" t="s">
        <v>14</v>
      </c>
      <c r="I1063" t="s">
        <v>14</v>
      </c>
    </row>
    <row r="1064" spans="1:9">
      <c r="A1064" t="s">
        <v>1388</v>
      </c>
      <c r="B1064" t="s">
        <v>1389</v>
      </c>
      <c r="C1064" t="s">
        <v>469</v>
      </c>
      <c r="D1064" s="1">
        <v>22.04</v>
      </c>
      <c r="E1064" s="2">
        <v>4.2</v>
      </c>
      <c r="F1064" s="2">
        <v>92.57</v>
      </c>
      <c r="G1064" t="s">
        <v>1390</v>
      </c>
      <c r="H1064" t="s">
        <v>14</v>
      </c>
      <c r="I1064" t="s">
        <v>14</v>
      </c>
    </row>
    <row r="1065" spans="1:9">
      <c r="A1065" t="s">
        <v>1391</v>
      </c>
      <c r="B1065" t="s">
        <v>1389</v>
      </c>
      <c r="C1065" t="s">
        <v>1392</v>
      </c>
      <c r="D1065" s="1">
        <v>21.81</v>
      </c>
      <c r="E1065" s="2">
        <v>5.35</v>
      </c>
      <c r="F1065" s="2">
        <v>116.68</v>
      </c>
      <c r="G1065" t="s">
        <v>1390</v>
      </c>
      <c r="H1065" t="s">
        <v>14</v>
      </c>
      <c r="I1065" t="s">
        <v>14</v>
      </c>
    </row>
    <row r="1066" spans="1:9">
      <c r="A1066" t="s">
        <v>1393</v>
      </c>
      <c r="B1066" t="s">
        <v>1389</v>
      </c>
      <c r="C1066" t="s">
        <v>464</v>
      </c>
      <c r="D1066" s="1">
        <v>22.48</v>
      </c>
      <c r="E1066" s="2">
        <v>5.35</v>
      </c>
      <c r="F1066" s="2">
        <v>120.27</v>
      </c>
      <c r="G1066" t="s">
        <v>1390</v>
      </c>
      <c r="H1066" t="s">
        <v>14</v>
      </c>
      <c r="I1066" t="s">
        <v>14</v>
      </c>
    </row>
    <row r="1067" spans="1:9">
      <c r="A1067" t="s">
        <v>1394</v>
      </c>
      <c r="B1067" t="s">
        <v>1389</v>
      </c>
      <c r="C1067" t="s">
        <v>456</v>
      </c>
      <c r="D1067" s="1">
        <v>22.61</v>
      </c>
      <c r="E1067" s="2">
        <v>3.85</v>
      </c>
      <c r="F1067" s="2">
        <v>87.05</v>
      </c>
      <c r="G1067" t="s">
        <v>1390</v>
      </c>
      <c r="H1067" t="s">
        <v>14</v>
      </c>
      <c r="I1067" t="s">
        <v>14</v>
      </c>
    </row>
    <row r="1068" spans="1:9">
      <c r="A1068" t="s">
        <v>1395</v>
      </c>
      <c r="B1068" t="s">
        <v>1389</v>
      </c>
      <c r="C1068" t="s">
        <v>438</v>
      </c>
      <c r="D1068" s="1">
        <v>22.58</v>
      </c>
      <c r="E1068" s="2">
        <v>4.8</v>
      </c>
      <c r="F1068" s="2">
        <v>108.38</v>
      </c>
      <c r="G1068" t="s">
        <v>1390</v>
      </c>
      <c r="H1068" t="s">
        <v>14</v>
      </c>
      <c r="I1068" t="s">
        <v>14</v>
      </c>
    </row>
    <row r="1069" spans="1:9">
      <c r="A1069" t="s">
        <v>1396</v>
      </c>
      <c r="B1069" t="s">
        <v>1389</v>
      </c>
      <c r="C1069" t="s">
        <v>441</v>
      </c>
      <c r="D1069" s="1">
        <v>22.69</v>
      </c>
      <c r="E1069" s="2">
        <v>4.6</v>
      </c>
      <c r="F1069" s="2">
        <v>104.37</v>
      </c>
      <c r="G1069" t="s">
        <v>1390</v>
      </c>
      <c r="H1069" t="s">
        <v>14</v>
      </c>
      <c r="I1069" t="s">
        <v>14</v>
      </c>
    </row>
    <row r="1070" spans="1:9">
      <c r="A1070" t="s">
        <v>1397</v>
      </c>
      <c r="B1070" t="s">
        <v>1389</v>
      </c>
      <c r="C1070" t="s">
        <v>446</v>
      </c>
      <c r="D1070" s="1">
        <v>22.86</v>
      </c>
      <c r="E1070" s="2">
        <v>4.8</v>
      </c>
      <c r="F1070" s="2">
        <v>109.73</v>
      </c>
      <c r="G1070" t="s">
        <v>1390</v>
      </c>
      <c r="H1070" t="s">
        <v>14</v>
      </c>
      <c r="I1070" t="s">
        <v>14</v>
      </c>
    </row>
    <row r="1071" spans="1:9">
      <c r="A1071" t="s">
        <v>1398</v>
      </c>
      <c r="B1071" t="s">
        <v>1389</v>
      </c>
      <c r="C1071" t="s">
        <v>469</v>
      </c>
      <c r="D1071" s="1">
        <v>22.58</v>
      </c>
      <c r="E1071" s="2">
        <v>4.2</v>
      </c>
      <c r="F1071" s="2">
        <v>94.84</v>
      </c>
      <c r="G1071" t="s">
        <v>1390</v>
      </c>
      <c r="H1071" t="s">
        <v>14</v>
      </c>
      <c r="I1071" t="s">
        <v>14</v>
      </c>
    </row>
    <row r="1072" spans="1:9">
      <c r="A1072" t="s">
        <v>1399</v>
      </c>
      <c r="B1072" t="s">
        <v>1389</v>
      </c>
      <c r="C1072" t="s">
        <v>446</v>
      </c>
      <c r="D1072" s="1">
        <v>22.74</v>
      </c>
      <c r="E1072" s="2">
        <v>4.8</v>
      </c>
      <c r="F1072" s="2">
        <v>109.15</v>
      </c>
      <c r="G1072" t="s">
        <v>1390</v>
      </c>
      <c r="H1072" t="s">
        <v>14</v>
      </c>
      <c r="I1072" t="s">
        <v>14</v>
      </c>
    </row>
    <row r="1073" spans="1:9">
      <c r="A1073" t="s">
        <v>1400</v>
      </c>
      <c r="B1073" t="s">
        <v>1389</v>
      </c>
      <c r="C1073" t="s">
        <v>441</v>
      </c>
      <c r="D1073" s="1">
        <v>22.64</v>
      </c>
      <c r="E1073" s="2">
        <v>4.6</v>
      </c>
      <c r="F1073" s="2">
        <v>104.14</v>
      </c>
      <c r="G1073" t="s">
        <v>1390</v>
      </c>
      <c r="H1073" t="s">
        <v>14</v>
      </c>
      <c r="I1073" t="s">
        <v>14</v>
      </c>
    </row>
    <row r="1074" spans="1:9">
      <c r="A1074" t="s">
        <v>1401</v>
      </c>
      <c r="B1074" t="s">
        <v>1389</v>
      </c>
      <c r="C1074" t="s">
        <v>1392</v>
      </c>
      <c r="D1074" s="1">
        <v>22.64</v>
      </c>
      <c r="E1074" s="2">
        <v>5.35</v>
      </c>
      <c r="F1074" s="2">
        <v>121.12</v>
      </c>
      <c r="G1074" t="s">
        <v>1390</v>
      </c>
      <c r="H1074" t="s">
        <v>14</v>
      </c>
      <c r="I1074" t="s">
        <v>14</v>
      </c>
    </row>
    <row r="1075" spans="1:9">
      <c r="A1075" t="s">
        <v>1402</v>
      </c>
      <c r="B1075" t="s">
        <v>1389</v>
      </c>
      <c r="C1075" t="s">
        <v>438</v>
      </c>
      <c r="D1075" s="1">
        <v>22.66</v>
      </c>
      <c r="E1075" s="2">
        <v>4.8</v>
      </c>
      <c r="F1075" s="2">
        <v>108.77</v>
      </c>
      <c r="G1075" t="s">
        <v>1390</v>
      </c>
      <c r="H1075" t="s">
        <v>14</v>
      </c>
      <c r="I1075" t="s">
        <v>14</v>
      </c>
    </row>
    <row r="1076" spans="1:9">
      <c r="A1076" t="s">
        <v>1403</v>
      </c>
      <c r="B1076" t="s">
        <v>1389</v>
      </c>
      <c r="C1076" t="s">
        <v>1404</v>
      </c>
      <c r="D1076" s="1">
        <v>22.7</v>
      </c>
      <c r="E1076" s="2">
        <v>4.8</v>
      </c>
      <c r="F1076" s="2">
        <v>108.96</v>
      </c>
      <c r="G1076" t="s">
        <v>1390</v>
      </c>
      <c r="H1076" t="s">
        <v>14</v>
      </c>
      <c r="I1076" t="s">
        <v>14</v>
      </c>
    </row>
    <row r="1077" spans="1:9">
      <c r="A1077" t="s">
        <v>1405</v>
      </c>
      <c r="B1077" t="s">
        <v>1389</v>
      </c>
      <c r="C1077" t="s">
        <v>441</v>
      </c>
      <c r="D1077" s="1">
        <v>22.66</v>
      </c>
      <c r="E1077" s="2">
        <v>4.6</v>
      </c>
      <c r="F1077" s="2">
        <v>104.24</v>
      </c>
      <c r="G1077" t="s">
        <v>1390</v>
      </c>
      <c r="H1077" t="s">
        <v>14</v>
      </c>
      <c r="I1077" t="s">
        <v>14</v>
      </c>
    </row>
    <row r="1078" spans="1:9">
      <c r="A1078" t="s">
        <v>1406</v>
      </c>
      <c r="B1078" t="s">
        <v>1389</v>
      </c>
      <c r="C1078" t="s">
        <v>438</v>
      </c>
      <c r="D1078" s="1">
        <v>22.09</v>
      </c>
      <c r="E1078" s="2">
        <v>4.8</v>
      </c>
      <c r="F1078" s="2">
        <v>106.03</v>
      </c>
      <c r="G1078" t="s">
        <v>1390</v>
      </c>
      <c r="H1078" t="s">
        <v>14</v>
      </c>
      <c r="I1078" t="s">
        <v>14</v>
      </c>
    </row>
    <row r="1079" spans="1:9">
      <c r="A1079" t="s">
        <v>1407</v>
      </c>
      <c r="B1079" t="s">
        <v>1389</v>
      </c>
      <c r="C1079" t="s">
        <v>1408</v>
      </c>
      <c r="D1079" s="1">
        <v>22.1</v>
      </c>
      <c r="E1079" s="2">
        <v>6.05</v>
      </c>
      <c r="F1079" s="2">
        <v>133.71</v>
      </c>
      <c r="G1079" t="s">
        <v>1390</v>
      </c>
      <c r="H1079" t="s">
        <v>14</v>
      </c>
      <c r="I1079" t="s">
        <v>14</v>
      </c>
    </row>
    <row r="1080" spans="1:9">
      <c r="A1080" t="s">
        <v>1409</v>
      </c>
      <c r="B1080" t="s">
        <v>1389</v>
      </c>
      <c r="C1080" t="s">
        <v>469</v>
      </c>
      <c r="D1080" s="1">
        <v>22.07</v>
      </c>
      <c r="E1080" s="2">
        <v>4.2</v>
      </c>
      <c r="F1080" s="2">
        <v>92.69</v>
      </c>
      <c r="G1080" t="s">
        <v>1390</v>
      </c>
      <c r="H1080" t="s">
        <v>14</v>
      </c>
      <c r="I1080" t="s">
        <v>14</v>
      </c>
    </row>
    <row r="1081" spans="1:9">
      <c r="A1081" t="s">
        <v>1410</v>
      </c>
      <c r="B1081" t="s">
        <v>1389</v>
      </c>
      <c r="C1081" t="s">
        <v>446</v>
      </c>
      <c r="D1081" s="1">
        <v>22.16</v>
      </c>
      <c r="E1081" s="2">
        <v>4.8</v>
      </c>
      <c r="F1081" s="2">
        <v>106.37</v>
      </c>
      <c r="G1081" t="s">
        <v>1390</v>
      </c>
      <c r="H1081" t="s">
        <v>14</v>
      </c>
      <c r="I1081" t="s">
        <v>14</v>
      </c>
    </row>
    <row r="1082" spans="1:9">
      <c r="A1082" t="s">
        <v>1411</v>
      </c>
      <c r="B1082" t="s">
        <v>1389</v>
      </c>
      <c r="C1082" t="s">
        <v>469</v>
      </c>
      <c r="D1082" s="1">
        <v>22.21</v>
      </c>
      <c r="E1082" s="2">
        <v>4.2</v>
      </c>
      <c r="F1082" s="2">
        <v>93.28</v>
      </c>
      <c r="G1082" t="s">
        <v>1390</v>
      </c>
      <c r="H1082" t="s">
        <v>14</v>
      </c>
      <c r="I1082" t="s">
        <v>14</v>
      </c>
    </row>
    <row r="1083" spans="1:9">
      <c r="A1083" t="s">
        <v>1412</v>
      </c>
      <c r="B1083" t="s">
        <v>1389</v>
      </c>
      <c r="C1083" t="s">
        <v>456</v>
      </c>
      <c r="D1083" s="1">
        <v>22.15</v>
      </c>
      <c r="E1083" s="2">
        <v>3.85</v>
      </c>
      <c r="F1083" s="2">
        <v>85.28</v>
      </c>
      <c r="G1083" t="s">
        <v>1390</v>
      </c>
      <c r="H1083" t="s">
        <v>14</v>
      </c>
      <c r="I1083" t="s">
        <v>14</v>
      </c>
    </row>
    <row r="1084" spans="1:9">
      <c r="A1084" t="s">
        <v>1413</v>
      </c>
      <c r="B1084" t="s">
        <v>1389</v>
      </c>
      <c r="C1084" t="s">
        <v>469</v>
      </c>
      <c r="D1084" s="1">
        <v>22.04</v>
      </c>
      <c r="E1084" s="2">
        <v>4.2</v>
      </c>
      <c r="F1084" s="2">
        <v>92.57</v>
      </c>
      <c r="G1084" t="s">
        <v>1390</v>
      </c>
      <c r="H1084" t="s">
        <v>14</v>
      </c>
      <c r="I1084" t="s">
        <v>14</v>
      </c>
    </row>
    <row r="1085" spans="1:9">
      <c r="A1085" t="s">
        <v>1414</v>
      </c>
      <c r="B1085" t="s">
        <v>1389</v>
      </c>
      <c r="C1085" t="s">
        <v>438</v>
      </c>
      <c r="D1085" s="1">
        <v>22.22</v>
      </c>
      <c r="E1085" s="2">
        <v>4.8</v>
      </c>
      <c r="F1085" s="2">
        <v>106.66</v>
      </c>
      <c r="G1085" t="s">
        <v>1390</v>
      </c>
      <c r="H1085" t="s">
        <v>14</v>
      </c>
      <c r="I1085" t="s">
        <v>14</v>
      </c>
    </row>
    <row r="1086" spans="1:9">
      <c r="A1086" t="s">
        <v>1415</v>
      </c>
      <c r="B1086" t="s">
        <v>1389</v>
      </c>
      <c r="C1086" t="s">
        <v>441</v>
      </c>
      <c r="D1086" s="1">
        <v>22.06</v>
      </c>
      <c r="E1086" s="2">
        <v>4.6</v>
      </c>
      <c r="F1086" s="2">
        <v>101.48</v>
      </c>
      <c r="G1086" t="s">
        <v>1390</v>
      </c>
      <c r="H1086" t="s">
        <v>14</v>
      </c>
      <c r="I1086" t="s">
        <v>14</v>
      </c>
    </row>
    <row r="1087" spans="1:9">
      <c r="A1087" t="s">
        <v>1416</v>
      </c>
      <c r="B1087" t="s">
        <v>1389</v>
      </c>
      <c r="C1087" t="s">
        <v>1417</v>
      </c>
      <c r="D1087" s="1">
        <v>22.08</v>
      </c>
      <c r="E1087" s="2">
        <v>4.6</v>
      </c>
      <c r="F1087" s="2">
        <v>101.57</v>
      </c>
      <c r="G1087" t="s">
        <v>1390</v>
      </c>
      <c r="H1087" t="s">
        <v>14</v>
      </c>
      <c r="I1087" t="s">
        <v>14</v>
      </c>
    </row>
    <row r="1088" spans="1:9">
      <c r="A1088" t="s">
        <v>1418</v>
      </c>
      <c r="B1088" t="s">
        <v>1389</v>
      </c>
      <c r="C1088" t="s">
        <v>460</v>
      </c>
      <c r="D1088" s="1">
        <v>22.01</v>
      </c>
      <c r="E1088" s="2">
        <v>3.35</v>
      </c>
      <c r="F1088" s="2">
        <v>73.73</v>
      </c>
      <c r="G1088" t="s">
        <v>1390</v>
      </c>
      <c r="H1088" t="s">
        <v>14</v>
      </c>
      <c r="I1088" t="s">
        <v>14</v>
      </c>
    </row>
    <row r="1089" spans="1:9">
      <c r="A1089" t="s">
        <v>1419</v>
      </c>
      <c r="B1089" t="s">
        <v>1389</v>
      </c>
      <c r="C1089" t="s">
        <v>441</v>
      </c>
      <c r="D1089" s="1">
        <v>22.05</v>
      </c>
      <c r="E1089" s="2">
        <v>4.6</v>
      </c>
      <c r="F1089" s="2">
        <v>101.43</v>
      </c>
      <c r="G1089" t="s">
        <v>1390</v>
      </c>
      <c r="H1089" t="s">
        <v>14</v>
      </c>
      <c r="I1089" t="s">
        <v>14</v>
      </c>
    </row>
    <row r="1090" spans="1:9">
      <c r="A1090" t="s">
        <v>1420</v>
      </c>
      <c r="B1090" t="s">
        <v>1389</v>
      </c>
      <c r="C1090" t="s">
        <v>1421</v>
      </c>
      <c r="D1090" s="1">
        <v>22.12</v>
      </c>
      <c r="E1090" s="2">
        <v>6.6</v>
      </c>
      <c r="F1090" s="2">
        <v>145.99</v>
      </c>
      <c r="G1090" t="s">
        <v>1390</v>
      </c>
      <c r="H1090" t="s">
        <v>14</v>
      </c>
      <c r="I1090" t="s">
        <v>14</v>
      </c>
    </row>
    <row r="1091" spans="1:9">
      <c r="A1091" t="s">
        <v>1422</v>
      </c>
      <c r="B1091" t="s">
        <v>1389</v>
      </c>
      <c r="C1091" t="s">
        <v>441</v>
      </c>
      <c r="D1091" s="1">
        <v>22.1</v>
      </c>
      <c r="E1091" s="2">
        <v>4.6</v>
      </c>
      <c r="F1091" s="2">
        <v>101.66</v>
      </c>
      <c r="G1091" t="s">
        <v>1390</v>
      </c>
      <c r="H1091" t="s">
        <v>14</v>
      </c>
      <c r="I1091" t="s">
        <v>14</v>
      </c>
    </row>
    <row r="1092" spans="1:9">
      <c r="A1092" t="s">
        <v>1423</v>
      </c>
      <c r="B1092" t="s">
        <v>1389</v>
      </c>
      <c r="C1092" t="s">
        <v>460</v>
      </c>
      <c r="D1092" s="1">
        <v>22.14</v>
      </c>
      <c r="E1092" s="2">
        <v>3.35</v>
      </c>
      <c r="F1092" s="2">
        <v>74.17</v>
      </c>
      <c r="G1092" t="s">
        <v>1390</v>
      </c>
      <c r="H1092" t="s">
        <v>14</v>
      </c>
      <c r="I1092" t="s">
        <v>14</v>
      </c>
    </row>
    <row r="1093" spans="1:9">
      <c r="A1093" t="s">
        <v>1424</v>
      </c>
      <c r="B1093" t="s">
        <v>1425</v>
      </c>
      <c r="C1093" t="s">
        <v>259</v>
      </c>
      <c r="D1093" s="1">
        <v>17.98</v>
      </c>
      <c r="E1093" s="2">
        <v>4.05</v>
      </c>
      <c r="F1093" s="2">
        <v>72.82</v>
      </c>
      <c r="G1093" t="s">
        <v>1426</v>
      </c>
      <c r="H1093" t="s">
        <v>14</v>
      </c>
      <c r="I1093" t="s">
        <v>14</v>
      </c>
    </row>
    <row r="1094" spans="1:9">
      <c r="A1094" t="s">
        <v>1427</v>
      </c>
      <c r="B1094" t="s">
        <v>1425</v>
      </c>
      <c r="C1094" t="s">
        <v>251</v>
      </c>
      <c r="D1094" s="1">
        <v>17.97</v>
      </c>
      <c r="E1094" s="2">
        <v>3.75</v>
      </c>
      <c r="F1094" s="2">
        <v>67.39</v>
      </c>
      <c r="G1094" t="s">
        <v>1426</v>
      </c>
      <c r="H1094" t="s">
        <v>14</v>
      </c>
      <c r="I1094" t="s">
        <v>14</v>
      </c>
    </row>
    <row r="1095" spans="1:9">
      <c r="A1095" t="s">
        <v>1428</v>
      </c>
      <c r="B1095" t="s">
        <v>1425</v>
      </c>
      <c r="C1095" t="s">
        <v>295</v>
      </c>
      <c r="D1095" s="1">
        <v>17.98</v>
      </c>
      <c r="E1095" s="2">
        <v>4.05</v>
      </c>
      <c r="F1095" s="2">
        <v>72.82</v>
      </c>
      <c r="G1095" t="s">
        <v>1426</v>
      </c>
      <c r="H1095" t="s">
        <v>14</v>
      </c>
      <c r="I1095" t="s">
        <v>14</v>
      </c>
    </row>
    <row r="1096" spans="1:9">
      <c r="A1096" t="s">
        <v>1429</v>
      </c>
      <c r="B1096" t="s">
        <v>1425</v>
      </c>
      <c r="C1096" t="s">
        <v>257</v>
      </c>
      <c r="D1096" s="1">
        <v>17.96</v>
      </c>
      <c r="E1096" s="2">
        <v>4.2</v>
      </c>
      <c r="F1096" s="2">
        <v>75.43</v>
      </c>
      <c r="G1096" t="s">
        <v>1426</v>
      </c>
      <c r="H1096" t="s">
        <v>14</v>
      </c>
      <c r="I1096" t="s">
        <v>14</v>
      </c>
    </row>
    <row r="1097" spans="1:9">
      <c r="A1097" t="s">
        <v>1430</v>
      </c>
      <c r="B1097" t="s">
        <v>1425</v>
      </c>
      <c r="C1097" t="s">
        <v>298</v>
      </c>
      <c r="D1097" s="1">
        <v>17.94</v>
      </c>
      <c r="E1097" s="2">
        <v>3.75</v>
      </c>
      <c r="F1097" s="2">
        <v>67.28</v>
      </c>
      <c r="G1097" t="s">
        <v>1426</v>
      </c>
      <c r="H1097" t="s">
        <v>14</v>
      </c>
      <c r="I1097" t="s">
        <v>14</v>
      </c>
    </row>
    <row r="1098" spans="1:9">
      <c r="A1098" t="s">
        <v>1431</v>
      </c>
      <c r="B1098" t="s">
        <v>1425</v>
      </c>
      <c r="C1098" t="s">
        <v>311</v>
      </c>
      <c r="D1098" s="1">
        <v>17.94</v>
      </c>
      <c r="E1098" s="2">
        <v>4.05</v>
      </c>
      <c r="F1098" s="2">
        <v>72.66</v>
      </c>
      <c r="G1098" t="s">
        <v>1426</v>
      </c>
      <c r="H1098" t="s">
        <v>14</v>
      </c>
      <c r="I1098" t="s">
        <v>14</v>
      </c>
    </row>
    <row r="1099" spans="1:9">
      <c r="A1099" t="s">
        <v>1432</v>
      </c>
      <c r="B1099" t="s">
        <v>1425</v>
      </c>
      <c r="C1099" t="s">
        <v>259</v>
      </c>
      <c r="D1099" s="1">
        <v>17.96</v>
      </c>
      <c r="E1099" s="2">
        <v>4.05</v>
      </c>
      <c r="F1099" s="2">
        <v>72.74</v>
      </c>
      <c r="G1099" t="s">
        <v>1426</v>
      </c>
      <c r="H1099" t="s">
        <v>14</v>
      </c>
      <c r="I1099" t="s">
        <v>14</v>
      </c>
    </row>
    <row r="1100" spans="1:9">
      <c r="A1100" t="s">
        <v>1433</v>
      </c>
      <c r="B1100" t="s">
        <v>1425</v>
      </c>
      <c r="C1100" t="s">
        <v>261</v>
      </c>
      <c r="D1100" s="1">
        <v>17.96</v>
      </c>
      <c r="E1100" s="2">
        <v>3</v>
      </c>
      <c r="F1100" s="2">
        <v>53.88</v>
      </c>
      <c r="G1100" t="s">
        <v>1426</v>
      </c>
      <c r="H1100" t="s">
        <v>14</v>
      </c>
      <c r="I1100" t="s">
        <v>14</v>
      </c>
    </row>
    <row r="1101" spans="1:9">
      <c r="A1101" t="s">
        <v>1434</v>
      </c>
      <c r="B1101" t="s">
        <v>1425</v>
      </c>
      <c r="C1101" t="s">
        <v>253</v>
      </c>
      <c r="D1101" s="1">
        <v>17.96</v>
      </c>
      <c r="E1101" s="2">
        <v>4.05</v>
      </c>
      <c r="F1101" s="2">
        <v>72.74</v>
      </c>
      <c r="G1101" t="s">
        <v>1426</v>
      </c>
      <c r="H1101" t="s">
        <v>14</v>
      </c>
      <c r="I1101" t="s">
        <v>14</v>
      </c>
    </row>
    <row r="1102" spans="1:9">
      <c r="A1102" t="s">
        <v>1435</v>
      </c>
      <c r="B1102" t="s">
        <v>1425</v>
      </c>
      <c r="C1102" t="s">
        <v>270</v>
      </c>
      <c r="D1102" s="1">
        <v>17.98</v>
      </c>
      <c r="E1102" s="2">
        <v>3.75</v>
      </c>
      <c r="F1102" s="2">
        <v>67.42</v>
      </c>
      <c r="G1102" t="s">
        <v>1426</v>
      </c>
      <c r="H1102" t="s">
        <v>14</v>
      </c>
      <c r="I1102" t="s">
        <v>14</v>
      </c>
    </row>
    <row r="1103" spans="1:9">
      <c r="A1103" t="s">
        <v>1436</v>
      </c>
      <c r="B1103" t="s">
        <v>1425</v>
      </c>
      <c r="C1103" t="s">
        <v>259</v>
      </c>
      <c r="D1103" s="1">
        <v>17.96</v>
      </c>
      <c r="E1103" s="2">
        <v>4.05</v>
      </c>
      <c r="F1103" s="2">
        <v>72.74</v>
      </c>
      <c r="G1103" t="s">
        <v>1426</v>
      </c>
      <c r="H1103" t="s">
        <v>14</v>
      </c>
      <c r="I1103" t="s">
        <v>14</v>
      </c>
    </row>
    <row r="1104" spans="1:9">
      <c r="A1104" t="s">
        <v>1437</v>
      </c>
      <c r="B1104" t="s">
        <v>1425</v>
      </c>
      <c r="C1104" t="s">
        <v>263</v>
      </c>
      <c r="D1104" s="1">
        <v>17.91</v>
      </c>
      <c r="E1104" s="2">
        <v>4.05</v>
      </c>
      <c r="F1104" s="2">
        <v>72.54</v>
      </c>
      <c r="G1104" t="s">
        <v>1426</v>
      </c>
      <c r="H1104" t="s">
        <v>14</v>
      </c>
      <c r="I1104" t="s">
        <v>14</v>
      </c>
    </row>
    <row r="1105" spans="1:9">
      <c r="A1105" t="s">
        <v>1438</v>
      </c>
      <c r="B1105" t="s">
        <v>1425</v>
      </c>
      <c r="C1105" t="s">
        <v>309</v>
      </c>
      <c r="D1105" s="1">
        <v>17.99</v>
      </c>
      <c r="E1105" s="2">
        <v>4.05</v>
      </c>
      <c r="F1105" s="2">
        <v>72.86</v>
      </c>
      <c r="G1105" t="s">
        <v>1426</v>
      </c>
      <c r="H1105" t="s">
        <v>14</v>
      </c>
      <c r="I1105" t="s">
        <v>14</v>
      </c>
    </row>
    <row r="1106" spans="1:9">
      <c r="A1106" t="s">
        <v>1439</v>
      </c>
      <c r="B1106" t="s">
        <v>1425</v>
      </c>
      <c r="C1106" t="s">
        <v>311</v>
      </c>
      <c r="D1106" s="1">
        <v>17.89</v>
      </c>
      <c r="E1106" s="2">
        <v>4.05</v>
      </c>
      <c r="F1106" s="2">
        <v>72.45</v>
      </c>
      <c r="G1106" t="s">
        <v>1426</v>
      </c>
      <c r="H1106" t="s">
        <v>14</v>
      </c>
      <c r="I1106" t="s">
        <v>14</v>
      </c>
    </row>
    <row r="1107" spans="1:9">
      <c r="A1107" t="s">
        <v>1440</v>
      </c>
      <c r="B1107" t="s">
        <v>1425</v>
      </c>
      <c r="C1107" t="s">
        <v>251</v>
      </c>
      <c r="D1107" s="1">
        <v>17.96</v>
      </c>
      <c r="E1107" s="2">
        <v>3.75</v>
      </c>
      <c r="F1107" s="2">
        <v>67.35</v>
      </c>
      <c r="G1107" t="s">
        <v>1426</v>
      </c>
      <c r="H1107" t="s">
        <v>14</v>
      </c>
      <c r="I1107" t="s">
        <v>14</v>
      </c>
    </row>
    <row r="1108" spans="1:9">
      <c r="A1108" t="s">
        <v>1441</v>
      </c>
      <c r="B1108" t="s">
        <v>1425</v>
      </c>
      <c r="C1108" t="s">
        <v>311</v>
      </c>
      <c r="D1108" s="1">
        <v>18</v>
      </c>
      <c r="E1108" s="2">
        <v>4.05</v>
      </c>
      <c r="F1108" s="2">
        <v>72.9</v>
      </c>
      <c r="G1108" t="s">
        <v>1426</v>
      </c>
      <c r="H1108" t="s">
        <v>14</v>
      </c>
      <c r="I1108" t="s">
        <v>14</v>
      </c>
    </row>
    <row r="1109" spans="1:9">
      <c r="A1109" t="s">
        <v>1442</v>
      </c>
      <c r="B1109" t="s">
        <v>1425</v>
      </c>
      <c r="C1109" t="s">
        <v>253</v>
      </c>
      <c r="D1109" s="1">
        <v>18.01</v>
      </c>
      <c r="E1109" s="2">
        <v>4.05</v>
      </c>
      <c r="F1109" s="2">
        <v>72.94</v>
      </c>
      <c r="G1109" t="s">
        <v>1426</v>
      </c>
      <c r="H1109" t="s">
        <v>14</v>
      </c>
      <c r="I1109" t="s">
        <v>14</v>
      </c>
    </row>
    <row r="1110" spans="1:9">
      <c r="A1110" t="s">
        <v>1443</v>
      </c>
      <c r="B1110" t="s">
        <v>1425</v>
      </c>
      <c r="C1110" t="s">
        <v>326</v>
      </c>
      <c r="D1110" s="1">
        <v>17.96</v>
      </c>
      <c r="E1110" s="2">
        <v>2.9</v>
      </c>
      <c r="F1110" s="2">
        <v>52.08</v>
      </c>
      <c r="G1110" t="s">
        <v>1426</v>
      </c>
      <c r="H1110" t="s">
        <v>14</v>
      </c>
      <c r="I1110" t="s">
        <v>14</v>
      </c>
    </row>
    <row r="1111" spans="1:9">
      <c r="A1111" t="s">
        <v>1444</v>
      </c>
      <c r="B1111" t="s">
        <v>1425</v>
      </c>
      <c r="C1111" t="s">
        <v>251</v>
      </c>
      <c r="D1111" s="1">
        <v>17.96</v>
      </c>
      <c r="E1111" s="2">
        <v>3.75</v>
      </c>
      <c r="F1111" s="2">
        <v>67.35</v>
      </c>
      <c r="G1111" t="s">
        <v>1426</v>
      </c>
      <c r="H1111" t="s">
        <v>14</v>
      </c>
      <c r="I1111" t="s">
        <v>14</v>
      </c>
    </row>
    <row r="1112" spans="1:9">
      <c r="A1112" t="s">
        <v>1445</v>
      </c>
      <c r="B1112" t="s">
        <v>1425</v>
      </c>
      <c r="C1112" t="s">
        <v>249</v>
      </c>
      <c r="D1112" s="1">
        <v>17.95</v>
      </c>
      <c r="E1112" s="2">
        <v>4.2</v>
      </c>
      <c r="F1112" s="2">
        <v>75.39</v>
      </c>
      <c r="G1112" t="s">
        <v>1426</v>
      </c>
      <c r="H1112" t="s">
        <v>14</v>
      </c>
      <c r="I1112" t="s">
        <v>14</v>
      </c>
    </row>
    <row r="1113" spans="1:9">
      <c r="A1113" t="s">
        <v>1446</v>
      </c>
      <c r="B1113" t="s">
        <v>1425</v>
      </c>
      <c r="C1113" t="s">
        <v>326</v>
      </c>
      <c r="D1113" s="1">
        <v>17.91</v>
      </c>
      <c r="E1113" s="2">
        <v>2.9</v>
      </c>
      <c r="F1113" s="2">
        <v>51.94</v>
      </c>
      <c r="G1113" t="s">
        <v>1426</v>
      </c>
      <c r="H1113" t="s">
        <v>14</v>
      </c>
      <c r="I1113" t="s">
        <v>14</v>
      </c>
    </row>
    <row r="1114" spans="1:9">
      <c r="A1114" t="s">
        <v>1447</v>
      </c>
      <c r="B1114" t="s">
        <v>1425</v>
      </c>
      <c r="C1114" t="s">
        <v>309</v>
      </c>
      <c r="D1114" s="1">
        <v>18.03</v>
      </c>
      <c r="E1114" s="2">
        <v>4.05</v>
      </c>
      <c r="F1114" s="2">
        <v>73.02</v>
      </c>
      <c r="G1114" t="s">
        <v>1426</v>
      </c>
      <c r="H1114" t="s">
        <v>14</v>
      </c>
      <c r="I1114" t="s">
        <v>14</v>
      </c>
    </row>
    <row r="1115" spans="1:9">
      <c r="A1115" t="s">
        <v>1448</v>
      </c>
      <c r="B1115" t="s">
        <v>1425</v>
      </c>
      <c r="C1115" t="s">
        <v>261</v>
      </c>
      <c r="D1115" s="1">
        <v>17.89</v>
      </c>
      <c r="E1115" s="2">
        <v>3</v>
      </c>
      <c r="F1115" s="2">
        <v>53.67</v>
      </c>
      <c r="G1115" t="s">
        <v>1426</v>
      </c>
      <c r="H1115" t="s">
        <v>14</v>
      </c>
      <c r="I1115" t="s">
        <v>14</v>
      </c>
    </row>
    <row r="1116" spans="1:9">
      <c r="A1116" t="s">
        <v>1449</v>
      </c>
      <c r="B1116" t="s">
        <v>1425</v>
      </c>
      <c r="C1116" t="s">
        <v>253</v>
      </c>
      <c r="D1116" s="1">
        <v>18.02</v>
      </c>
      <c r="E1116" s="2">
        <v>4.05</v>
      </c>
      <c r="F1116" s="2">
        <v>72.98</v>
      </c>
      <c r="G1116" t="s">
        <v>1426</v>
      </c>
      <c r="H1116" t="s">
        <v>14</v>
      </c>
      <c r="I1116" t="s">
        <v>14</v>
      </c>
    </row>
    <row r="1117" spans="1:9">
      <c r="A1117" t="s">
        <v>1450</v>
      </c>
      <c r="B1117" t="s">
        <v>1425</v>
      </c>
      <c r="C1117" t="s">
        <v>249</v>
      </c>
      <c r="D1117" s="1">
        <v>18.04</v>
      </c>
      <c r="E1117" s="2">
        <v>4.2</v>
      </c>
      <c r="F1117" s="2">
        <v>75.77</v>
      </c>
      <c r="G1117" t="s">
        <v>1426</v>
      </c>
      <c r="H1117" t="s">
        <v>14</v>
      </c>
      <c r="I1117" t="s">
        <v>14</v>
      </c>
    </row>
    <row r="1118" spans="1:9">
      <c r="A1118" t="s">
        <v>1451</v>
      </c>
      <c r="B1118" t="s">
        <v>1425</v>
      </c>
      <c r="C1118" t="s">
        <v>293</v>
      </c>
      <c r="D1118" s="1">
        <v>18.08</v>
      </c>
      <c r="E1118" s="2">
        <v>3</v>
      </c>
      <c r="F1118" s="2">
        <v>54.24</v>
      </c>
      <c r="G1118" t="s">
        <v>1426</v>
      </c>
      <c r="H1118" t="s">
        <v>14</v>
      </c>
      <c r="I1118" t="s">
        <v>14</v>
      </c>
    </row>
    <row r="1119" spans="1:9">
      <c r="A1119" t="s">
        <v>1452</v>
      </c>
      <c r="B1119" t="s">
        <v>1425</v>
      </c>
      <c r="C1119" t="s">
        <v>309</v>
      </c>
      <c r="D1119" s="1">
        <v>18.02</v>
      </c>
      <c r="E1119" s="2">
        <v>4.05</v>
      </c>
      <c r="F1119" s="2">
        <v>72.98</v>
      </c>
      <c r="G1119" t="s">
        <v>1426</v>
      </c>
      <c r="H1119" t="s">
        <v>14</v>
      </c>
      <c r="I1119" t="s">
        <v>14</v>
      </c>
    </row>
    <row r="1120" spans="1:9">
      <c r="A1120" t="s">
        <v>1453</v>
      </c>
      <c r="B1120" t="s">
        <v>1425</v>
      </c>
      <c r="C1120" t="s">
        <v>261</v>
      </c>
      <c r="D1120" s="1">
        <v>17.99</v>
      </c>
      <c r="E1120" s="2">
        <v>3</v>
      </c>
      <c r="F1120" s="2">
        <v>53.97</v>
      </c>
      <c r="G1120" t="s">
        <v>1426</v>
      </c>
      <c r="H1120" t="s">
        <v>14</v>
      </c>
      <c r="I1120" t="s">
        <v>14</v>
      </c>
    </row>
    <row r="1121" spans="1:9">
      <c r="A1121" t="s">
        <v>1454</v>
      </c>
      <c r="B1121" t="s">
        <v>1425</v>
      </c>
      <c r="C1121" t="s">
        <v>311</v>
      </c>
      <c r="D1121" s="1">
        <v>18.04</v>
      </c>
      <c r="E1121" s="2">
        <v>4.05</v>
      </c>
      <c r="F1121" s="2">
        <v>73.06</v>
      </c>
      <c r="G1121" t="s">
        <v>1426</v>
      </c>
      <c r="H1121" t="s">
        <v>14</v>
      </c>
      <c r="I1121" t="s">
        <v>14</v>
      </c>
    </row>
    <row r="1122" spans="1:9">
      <c r="A1122" t="s">
        <v>1455</v>
      </c>
      <c r="B1122" t="s">
        <v>1425</v>
      </c>
      <c r="C1122" t="s">
        <v>270</v>
      </c>
      <c r="D1122" s="1">
        <v>18.06</v>
      </c>
      <c r="E1122" s="2">
        <v>3.75</v>
      </c>
      <c r="F1122" s="2">
        <v>67.72</v>
      </c>
      <c r="G1122" t="s">
        <v>1426</v>
      </c>
      <c r="H1122" t="s">
        <v>14</v>
      </c>
      <c r="I1122" t="s">
        <v>14</v>
      </c>
    </row>
    <row r="1123" spans="1:9">
      <c r="A1123" t="s">
        <v>1456</v>
      </c>
      <c r="B1123" t="s">
        <v>1425</v>
      </c>
      <c r="C1123" t="s">
        <v>311</v>
      </c>
      <c r="D1123" s="1">
        <v>17.98</v>
      </c>
      <c r="E1123" s="2">
        <v>4.05</v>
      </c>
      <c r="F1123" s="2">
        <v>72.82</v>
      </c>
      <c r="G1123" t="s">
        <v>1426</v>
      </c>
      <c r="H1123" t="s">
        <v>14</v>
      </c>
      <c r="I1123" t="s">
        <v>14</v>
      </c>
    </row>
    <row r="1124" spans="1:9">
      <c r="A1124" t="s">
        <v>1457</v>
      </c>
      <c r="B1124" t="s">
        <v>1425</v>
      </c>
      <c r="C1124" t="s">
        <v>261</v>
      </c>
      <c r="D1124" s="1">
        <v>18.06</v>
      </c>
      <c r="E1124" s="2">
        <v>3</v>
      </c>
      <c r="F1124" s="2">
        <v>54.18</v>
      </c>
      <c r="G1124" t="s">
        <v>1426</v>
      </c>
      <c r="H1124" t="s">
        <v>14</v>
      </c>
      <c r="I1124" t="s">
        <v>14</v>
      </c>
    </row>
    <row r="1125" spans="1:9">
      <c r="A1125" t="s">
        <v>1458</v>
      </c>
      <c r="B1125" t="s">
        <v>1425</v>
      </c>
      <c r="C1125" t="s">
        <v>251</v>
      </c>
      <c r="D1125" s="1">
        <v>18.02</v>
      </c>
      <c r="E1125" s="2">
        <v>3.75</v>
      </c>
      <c r="F1125" s="2">
        <v>67.58</v>
      </c>
      <c r="G1125" t="s">
        <v>1426</v>
      </c>
      <c r="H1125" t="s">
        <v>14</v>
      </c>
      <c r="I1125" t="s">
        <v>14</v>
      </c>
    </row>
    <row r="1126" spans="1:9">
      <c r="A1126" t="s">
        <v>1459</v>
      </c>
      <c r="B1126" t="s">
        <v>1425</v>
      </c>
      <c r="C1126" t="s">
        <v>293</v>
      </c>
      <c r="D1126" s="1">
        <v>18.01</v>
      </c>
      <c r="E1126" s="2">
        <v>3</v>
      </c>
      <c r="F1126" s="2">
        <v>54.03</v>
      </c>
      <c r="G1126" t="s">
        <v>1426</v>
      </c>
      <c r="H1126" t="s">
        <v>14</v>
      </c>
      <c r="I1126" t="s">
        <v>14</v>
      </c>
    </row>
    <row r="1127" spans="1:9">
      <c r="A1127" t="s">
        <v>1460</v>
      </c>
      <c r="B1127" t="s">
        <v>1425</v>
      </c>
      <c r="C1127" t="s">
        <v>311</v>
      </c>
      <c r="D1127" s="1">
        <v>18.07</v>
      </c>
      <c r="E1127" s="2">
        <v>4.05</v>
      </c>
      <c r="F1127" s="2">
        <v>73.18</v>
      </c>
      <c r="G1127" t="s">
        <v>1426</v>
      </c>
      <c r="H1127" t="s">
        <v>14</v>
      </c>
      <c r="I1127" t="s">
        <v>14</v>
      </c>
    </row>
    <row r="1128" spans="1:9">
      <c r="A1128" t="s">
        <v>1461</v>
      </c>
      <c r="B1128" t="s">
        <v>1462</v>
      </c>
      <c r="C1128" t="s">
        <v>289</v>
      </c>
      <c r="D1128" s="1">
        <v>18.8</v>
      </c>
      <c r="E1128" s="2">
        <v>4.2</v>
      </c>
      <c r="F1128" s="2">
        <v>78.96</v>
      </c>
      <c r="G1128" t="s">
        <v>1463</v>
      </c>
      <c r="H1128" t="s">
        <v>14</v>
      </c>
      <c r="I1128" t="s">
        <v>14</v>
      </c>
    </row>
    <row r="1129" spans="1:9">
      <c r="A1129" t="s">
        <v>1464</v>
      </c>
      <c r="B1129" t="s">
        <v>1462</v>
      </c>
      <c r="C1129" t="s">
        <v>309</v>
      </c>
      <c r="D1129" s="1">
        <v>18.84</v>
      </c>
      <c r="E1129" s="2">
        <v>4.05</v>
      </c>
      <c r="F1129" s="2">
        <v>76.3</v>
      </c>
      <c r="G1129" t="s">
        <v>1463</v>
      </c>
      <c r="H1129" t="s">
        <v>14</v>
      </c>
      <c r="I1129" t="s">
        <v>14</v>
      </c>
    </row>
    <row r="1130" spans="1:9">
      <c r="A1130" t="s">
        <v>1465</v>
      </c>
      <c r="B1130" t="s">
        <v>1462</v>
      </c>
      <c r="C1130" t="s">
        <v>295</v>
      </c>
      <c r="D1130" s="1">
        <v>18.75</v>
      </c>
      <c r="E1130" s="2">
        <v>4.05</v>
      </c>
      <c r="F1130" s="2">
        <v>75.94</v>
      </c>
      <c r="G1130" t="s">
        <v>1463</v>
      </c>
      <c r="H1130" t="s">
        <v>14</v>
      </c>
      <c r="I1130" t="s">
        <v>14</v>
      </c>
    </row>
    <row r="1131" spans="1:9">
      <c r="A1131" t="s">
        <v>1466</v>
      </c>
      <c r="B1131" t="s">
        <v>1462</v>
      </c>
      <c r="C1131" t="s">
        <v>251</v>
      </c>
      <c r="D1131" s="1">
        <v>18.8</v>
      </c>
      <c r="E1131" s="2">
        <v>3.75</v>
      </c>
      <c r="F1131" s="2">
        <v>70.5</v>
      </c>
      <c r="G1131" t="s">
        <v>1463</v>
      </c>
      <c r="H1131" t="s">
        <v>14</v>
      </c>
      <c r="I1131" t="s">
        <v>14</v>
      </c>
    </row>
    <row r="1132" spans="1:9">
      <c r="A1132" t="s">
        <v>1467</v>
      </c>
      <c r="B1132" t="s">
        <v>1462</v>
      </c>
      <c r="C1132" t="s">
        <v>253</v>
      </c>
      <c r="D1132" s="1">
        <v>18.73</v>
      </c>
      <c r="E1132" s="2">
        <v>4.05</v>
      </c>
      <c r="F1132" s="2">
        <v>75.86</v>
      </c>
      <c r="G1132" t="s">
        <v>1463</v>
      </c>
      <c r="H1132" t="s">
        <v>14</v>
      </c>
      <c r="I1132" t="s">
        <v>14</v>
      </c>
    </row>
    <row r="1133" spans="1:9">
      <c r="A1133" t="s">
        <v>1468</v>
      </c>
      <c r="B1133" t="s">
        <v>1462</v>
      </c>
      <c r="C1133" t="s">
        <v>295</v>
      </c>
      <c r="D1133" s="1">
        <v>18.77</v>
      </c>
      <c r="E1133" s="2">
        <v>4.05</v>
      </c>
      <c r="F1133" s="2">
        <v>76.02</v>
      </c>
      <c r="G1133" t="s">
        <v>1463</v>
      </c>
      <c r="H1133" t="s">
        <v>14</v>
      </c>
      <c r="I1133" t="s">
        <v>14</v>
      </c>
    </row>
    <row r="1134" spans="1:9">
      <c r="A1134" t="s">
        <v>1469</v>
      </c>
      <c r="B1134" t="s">
        <v>1462</v>
      </c>
      <c r="C1134" t="s">
        <v>253</v>
      </c>
      <c r="D1134" s="1">
        <v>18.83</v>
      </c>
      <c r="E1134" s="2">
        <v>4.05</v>
      </c>
      <c r="F1134" s="2">
        <v>76.26</v>
      </c>
      <c r="G1134" t="s">
        <v>1463</v>
      </c>
      <c r="H1134" t="s">
        <v>14</v>
      </c>
      <c r="I1134" t="s">
        <v>14</v>
      </c>
    </row>
    <row r="1135" spans="1:9">
      <c r="A1135" t="s">
        <v>1470</v>
      </c>
      <c r="B1135" t="s">
        <v>1462</v>
      </c>
      <c r="C1135" t="s">
        <v>643</v>
      </c>
      <c r="D1135" s="1">
        <v>18.78</v>
      </c>
      <c r="E1135" s="2">
        <v>3.65</v>
      </c>
      <c r="F1135" s="2">
        <v>68.55</v>
      </c>
      <c r="G1135" t="s">
        <v>1463</v>
      </c>
      <c r="H1135" t="s">
        <v>14</v>
      </c>
      <c r="I1135" t="s">
        <v>14</v>
      </c>
    </row>
    <row r="1136" spans="1:9">
      <c r="A1136" t="s">
        <v>1471</v>
      </c>
      <c r="B1136" t="s">
        <v>1462</v>
      </c>
      <c r="C1136" t="s">
        <v>259</v>
      </c>
      <c r="D1136" s="1">
        <v>18.79</v>
      </c>
      <c r="E1136" s="2">
        <v>4.05</v>
      </c>
      <c r="F1136" s="2">
        <v>76.1</v>
      </c>
      <c r="G1136" t="s">
        <v>1463</v>
      </c>
      <c r="H1136" t="s">
        <v>14</v>
      </c>
      <c r="I1136" t="s">
        <v>14</v>
      </c>
    </row>
    <row r="1137" spans="1:9">
      <c r="A1137" t="s">
        <v>1472</v>
      </c>
      <c r="B1137" t="s">
        <v>1462</v>
      </c>
      <c r="C1137" t="s">
        <v>418</v>
      </c>
      <c r="D1137" s="1">
        <v>18.8</v>
      </c>
      <c r="E1137" s="2">
        <v>4.8</v>
      </c>
      <c r="F1137" s="2">
        <v>90.24</v>
      </c>
      <c r="G1137" t="s">
        <v>1463</v>
      </c>
      <c r="H1137" t="s">
        <v>14</v>
      </c>
      <c r="I1137" t="s">
        <v>14</v>
      </c>
    </row>
    <row r="1138" spans="1:9">
      <c r="A1138" t="s">
        <v>1473</v>
      </c>
      <c r="B1138" t="s">
        <v>1462</v>
      </c>
      <c r="C1138" t="s">
        <v>253</v>
      </c>
      <c r="D1138" s="1">
        <v>18.69</v>
      </c>
      <c r="E1138" s="2">
        <v>4.05</v>
      </c>
      <c r="F1138" s="2">
        <v>75.69</v>
      </c>
      <c r="G1138" t="s">
        <v>1463</v>
      </c>
      <c r="H1138" t="s">
        <v>14</v>
      </c>
      <c r="I1138" t="s">
        <v>14</v>
      </c>
    </row>
    <row r="1139" spans="1:9">
      <c r="A1139" t="s">
        <v>1474</v>
      </c>
      <c r="B1139" t="s">
        <v>1462</v>
      </c>
      <c r="C1139" t="s">
        <v>249</v>
      </c>
      <c r="D1139" s="1">
        <v>18.84</v>
      </c>
      <c r="E1139" s="2">
        <v>4.2</v>
      </c>
      <c r="F1139" s="2">
        <v>79.13</v>
      </c>
      <c r="G1139" t="s">
        <v>1463</v>
      </c>
      <c r="H1139" t="s">
        <v>14</v>
      </c>
      <c r="I1139" t="s">
        <v>14</v>
      </c>
    </row>
    <row r="1140" spans="1:9">
      <c r="A1140" t="s">
        <v>1475</v>
      </c>
      <c r="B1140" t="s">
        <v>1462</v>
      </c>
      <c r="C1140" t="s">
        <v>253</v>
      </c>
      <c r="D1140" s="1">
        <v>18.7</v>
      </c>
      <c r="E1140" s="2">
        <v>4.05</v>
      </c>
      <c r="F1140" s="2">
        <v>75.74</v>
      </c>
      <c r="G1140" t="s">
        <v>1463</v>
      </c>
      <c r="H1140" t="s">
        <v>14</v>
      </c>
      <c r="I1140" t="s">
        <v>14</v>
      </c>
    </row>
    <row r="1141" spans="1:9">
      <c r="A1141" t="s">
        <v>1476</v>
      </c>
      <c r="B1141" t="s">
        <v>1462</v>
      </c>
      <c r="C1141" t="s">
        <v>311</v>
      </c>
      <c r="D1141" s="1">
        <v>18.77</v>
      </c>
      <c r="E1141" s="2">
        <v>4.05</v>
      </c>
      <c r="F1141" s="2">
        <v>76.02</v>
      </c>
      <c r="G1141" t="s">
        <v>1463</v>
      </c>
      <c r="H1141" t="s">
        <v>14</v>
      </c>
      <c r="I1141" t="s">
        <v>14</v>
      </c>
    </row>
    <row r="1142" spans="1:9">
      <c r="A1142" t="s">
        <v>1477</v>
      </c>
      <c r="B1142" t="s">
        <v>1462</v>
      </c>
      <c r="C1142" t="s">
        <v>293</v>
      </c>
      <c r="D1142" s="1">
        <v>18.73</v>
      </c>
      <c r="E1142" s="2">
        <v>3</v>
      </c>
      <c r="F1142" s="2">
        <v>56.19</v>
      </c>
      <c r="G1142" t="s">
        <v>1463</v>
      </c>
      <c r="H1142" t="s">
        <v>14</v>
      </c>
      <c r="I1142" t="s">
        <v>14</v>
      </c>
    </row>
    <row r="1143" spans="1:9">
      <c r="A1143" t="s">
        <v>1478</v>
      </c>
      <c r="B1143" t="s">
        <v>1462</v>
      </c>
      <c r="C1143" t="s">
        <v>309</v>
      </c>
      <c r="D1143" s="1">
        <v>18.81</v>
      </c>
      <c r="E1143" s="2">
        <v>4.05</v>
      </c>
      <c r="F1143" s="2">
        <v>76.18</v>
      </c>
      <c r="G1143" t="s">
        <v>1463</v>
      </c>
      <c r="H1143" t="s">
        <v>14</v>
      </c>
      <c r="I1143" t="s">
        <v>14</v>
      </c>
    </row>
    <row r="1144" spans="1:9">
      <c r="A1144" t="s">
        <v>1479</v>
      </c>
      <c r="B1144" t="s">
        <v>1462</v>
      </c>
      <c r="C1144" t="s">
        <v>253</v>
      </c>
      <c r="D1144" s="1">
        <v>18.73</v>
      </c>
      <c r="E1144" s="2">
        <v>4.05</v>
      </c>
      <c r="F1144" s="2">
        <v>75.86</v>
      </c>
      <c r="G1144" t="s">
        <v>1463</v>
      </c>
      <c r="H1144" t="s">
        <v>14</v>
      </c>
      <c r="I1144" t="s">
        <v>14</v>
      </c>
    </row>
    <row r="1145" spans="1:9">
      <c r="A1145" t="s">
        <v>1480</v>
      </c>
      <c r="B1145" t="s">
        <v>1462</v>
      </c>
      <c r="C1145" t="s">
        <v>261</v>
      </c>
      <c r="D1145" s="1">
        <v>18.71</v>
      </c>
      <c r="E1145" s="2">
        <v>3</v>
      </c>
      <c r="F1145" s="2">
        <v>56.13</v>
      </c>
      <c r="G1145" t="s">
        <v>1463</v>
      </c>
      <c r="H1145" t="s">
        <v>14</v>
      </c>
      <c r="I1145" t="s">
        <v>14</v>
      </c>
    </row>
    <row r="1146" spans="1:9">
      <c r="A1146" t="s">
        <v>1481</v>
      </c>
      <c r="B1146" t="s">
        <v>1462</v>
      </c>
      <c r="C1146" t="s">
        <v>311</v>
      </c>
      <c r="D1146" s="1">
        <v>18.72</v>
      </c>
      <c r="E1146" s="2">
        <v>4.05</v>
      </c>
      <c r="F1146" s="2">
        <v>75.82</v>
      </c>
      <c r="G1146" t="s">
        <v>1463</v>
      </c>
      <c r="H1146" t="s">
        <v>14</v>
      </c>
      <c r="I1146" t="s">
        <v>14</v>
      </c>
    </row>
    <row r="1147" spans="1:9">
      <c r="A1147" t="s">
        <v>1482</v>
      </c>
      <c r="B1147" t="s">
        <v>1462</v>
      </c>
      <c r="C1147" t="s">
        <v>962</v>
      </c>
      <c r="D1147" s="1">
        <v>18.77</v>
      </c>
      <c r="E1147" s="2">
        <v>4.2</v>
      </c>
      <c r="F1147" s="2">
        <v>78.83</v>
      </c>
      <c r="G1147" t="s">
        <v>1463</v>
      </c>
      <c r="H1147" t="s">
        <v>14</v>
      </c>
      <c r="I1147" t="s">
        <v>14</v>
      </c>
    </row>
    <row r="1148" spans="1:9">
      <c r="A1148" t="s">
        <v>1483</v>
      </c>
      <c r="B1148" t="s">
        <v>1462</v>
      </c>
      <c r="C1148" t="s">
        <v>270</v>
      </c>
      <c r="D1148" s="1">
        <v>18.8</v>
      </c>
      <c r="E1148" s="2">
        <v>3.75</v>
      </c>
      <c r="F1148" s="2">
        <v>70.5</v>
      </c>
      <c r="G1148" t="s">
        <v>1463</v>
      </c>
      <c r="H1148" t="s">
        <v>14</v>
      </c>
      <c r="I1148" t="s">
        <v>14</v>
      </c>
    </row>
    <row r="1149" spans="1:9">
      <c r="A1149" t="s">
        <v>1484</v>
      </c>
      <c r="B1149" t="s">
        <v>1462</v>
      </c>
      <c r="C1149" t="s">
        <v>253</v>
      </c>
      <c r="D1149" s="1">
        <v>18.75</v>
      </c>
      <c r="E1149" s="2">
        <v>4.05</v>
      </c>
      <c r="F1149" s="2">
        <v>75.94</v>
      </c>
      <c r="G1149" t="s">
        <v>1463</v>
      </c>
      <c r="H1149" t="s">
        <v>14</v>
      </c>
      <c r="I1149" t="s">
        <v>14</v>
      </c>
    </row>
    <row r="1150" spans="1:9">
      <c r="A1150" t="s">
        <v>1485</v>
      </c>
      <c r="B1150" t="s">
        <v>1462</v>
      </c>
      <c r="C1150" t="s">
        <v>251</v>
      </c>
      <c r="D1150" s="1">
        <v>18.77</v>
      </c>
      <c r="E1150" s="2">
        <v>3.75</v>
      </c>
      <c r="F1150" s="2">
        <v>70.39</v>
      </c>
      <c r="G1150" t="s">
        <v>1463</v>
      </c>
      <c r="H1150" t="s">
        <v>14</v>
      </c>
      <c r="I1150" t="s">
        <v>14</v>
      </c>
    </row>
    <row r="1151" spans="1:9">
      <c r="A1151" t="s">
        <v>1486</v>
      </c>
      <c r="B1151" t="s">
        <v>1462</v>
      </c>
      <c r="C1151" t="s">
        <v>432</v>
      </c>
      <c r="D1151" s="1">
        <v>18.75</v>
      </c>
      <c r="E1151" s="2">
        <v>4.05</v>
      </c>
      <c r="F1151" s="2">
        <v>75.94</v>
      </c>
      <c r="G1151" t="s">
        <v>1463</v>
      </c>
      <c r="H1151" t="s">
        <v>14</v>
      </c>
      <c r="I1151" t="s">
        <v>14</v>
      </c>
    </row>
    <row r="1152" spans="1:9">
      <c r="A1152" t="s">
        <v>1487</v>
      </c>
      <c r="B1152" t="s">
        <v>1462</v>
      </c>
      <c r="C1152" t="s">
        <v>311</v>
      </c>
      <c r="D1152" s="1">
        <v>18.78</v>
      </c>
      <c r="E1152" s="2">
        <v>4.05</v>
      </c>
      <c r="F1152" s="2">
        <v>76.06</v>
      </c>
      <c r="G1152" t="s">
        <v>1463</v>
      </c>
      <c r="H1152" t="s">
        <v>14</v>
      </c>
      <c r="I1152" t="s">
        <v>14</v>
      </c>
    </row>
    <row r="1153" spans="1:9">
      <c r="A1153" t="s">
        <v>1488</v>
      </c>
      <c r="B1153" t="s">
        <v>1462</v>
      </c>
      <c r="C1153" t="s">
        <v>259</v>
      </c>
      <c r="D1153" s="1">
        <v>18.77</v>
      </c>
      <c r="E1153" s="2">
        <v>4.05</v>
      </c>
      <c r="F1153" s="2">
        <v>76.02</v>
      </c>
      <c r="G1153" t="s">
        <v>1463</v>
      </c>
      <c r="H1153" t="s">
        <v>14</v>
      </c>
      <c r="I1153" t="s">
        <v>14</v>
      </c>
    </row>
    <row r="1154" spans="1:9">
      <c r="A1154" t="s">
        <v>1489</v>
      </c>
      <c r="B1154" t="s">
        <v>1462</v>
      </c>
      <c r="C1154" t="s">
        <v>251</v>
      </c>
      <c r="D1154" s="1">
        <v>18.76</v>
      </c>
      <c r="E1154" s="2">
        <v>3.75</v>
      </c>
      <c r="F1154" s="2">
        <v>70.35</v>
      </c>
      <c r="G1154" t="s">
        <v>1463</v>
      </c>
      <c r="H1154" t="s">
        <v>14</v>
      </c>
      <c r="I1154" t="s">
        <v>14</v>
      </c>
    </row>
    <row r="1155" spans="1:9">
      <c r="A1155" t="s">
        <v>1490</v>
      </c>
      <c r="B1155" t="s">
        <v>1462</v>
      </c>
      <c r="C1155" t="s">
        <v>251</v>
      </c>
      <c r="D1155" s="1">
        <v>18.81</v>
      </c>
      <c r="E1155" s="2">
        <v>3.75</v>
      </c>
      <c r="F1155" s="2">
        <v>70.54</v>
      </c>
      <c r="G1155" t="s">
        <v>1463</v>
      </c>
      <c r="H1155" t="s">
        <v>14</v>
      </c>
      <c r="I1155" t="s">
        <v>14</v>
      </c>
    </row>
    <row r="1156" spans="1:9">
      <c r="A1156" t="s">
        <v>1491</v>
      </c>
      <c r="B1156" t="s">
        <v>1492</v>
      </c>
      <c r="C1156" t="s">
        <v>57</v>
      </c>
      <c r="D1156" s="1">
        <v>21.76</v>
      </c>
      <c r="E1156" s="2">
        <v>4.8</v>
      </c>
      <c r="F1156" s="2">
        <v>104.45</v>
      </c>
      <c r="G1156" t="s">
        <v>1493</v>
      </c>
      <c r="H1156" t="s">
        <v>14</v>
      </c>
      <c r="I1156" t="s">
        <v>14</v>
      </c>
    </row>
    <row r="1157" spans="1:9">
      <c r="A1157" t="s">
        <v>1494</v>
      </c>
      <c r="B1157" t="s">
        <v>1492</v>
      </c>
      <c r="C1157" t="s">
        <v>1495</v>
      </c>
      <c r="D1157" s="1">
        <v>21.68</v>
      </c>
      <c r="E1157" s="2">
        <v>6.55</v>
      </c>
      <c r="F1157" s="2">
        <v>142</v>
      </c>
      <c r="G1157" t="s">
        <v>1493</v>
      </c>
      <c r="H1157" t="s">
        <v>14</v>
      </c>
      <c r="I1157" t="s">
        <v>14</v>
      </c>
    </row>
    <row r="1158" spans="1:9">
      <c r="A1158" t="s">
        <v>1496</v>
      </c>
      <c r="B1158" t="s">
        <v>1492</v>
      </c>
      <c r="C1158" t="s">
        <v>63</v>
      </c>
      <c r="D1158" s="1">
        <v>21.71</v>
      </c>
      <c r="E1158" s="2">
        <v>5.85</v>
      </c>
      <c r="F1158" s="2">
        <v>127</v>
      </c>
      <c r="G1158" t="s">
        <v>1493</v>
      </c>
      <c r="H1158" t="s">
        <v>14</v>
      </c>
      <c r="I1158" t="s">
        <v>14</v>
      </c>
    </row>
    <row r="1159" spans="1:9">
      <c r="A1159" t="s">
        <v>1497</v>
      </c>
      <c r="B1159" t="s">
        <v>1492</v>
      </c>
      <c r="C1159" t="s">
        <v>63</v>
      </c>
      <c r="D1159" s="1">
        <v>21.68</v>
      </c>
      <c r="E1159" s="2">
        <v>5.85</v>
      </c>
      <c r="F1159" s="2">
        <v>126.83</v>
      </c>
      <c r="G1159" t="s">
        <v>1493</v>
      </c>
      <c r="H1159" t="s">
        <v>14</v>
      </c>
      <c r="I1159" t="s">
        <v>14</v>
      </c>
    </row>
    <row r="1160" spans="1:9">
      <c r="A1160" t="s">
        <v>1498</v>
      </c>
      <c r="B1160" t="s">
        <v>1492</v>
      </c>
      <c r="C1160" t="s">
        <v>57</v>
      </c>
      <c r="D1160" s="1">
        <v>21.71</v>
      </c>
      <c r="E1160" s="2">
        <v>4.8</v>
      </c>
      <c r="F1160" s="2">
        <v>104.21</v>
      </c>
      <c r="G1160" t="s">
        <v>1493</v>
      </c>
      <c r="H1160" t="s">
        <v>14</v>
      </c>
      <c r="I1160" t="s">
        <v>14</v>
      </c>
    </row>
    <row r="1161" spans="1:9">
      <c r="A1161" t="s">
        <v>1499</v>
      </c>
      <c r="B1161" t="s">
        <v>1492</v>
      </c>
      <c r="C1161" t="s">
        <v>52</v>
      </c>
      <c r="D1161" s="1">
        <v>21.5</v>
      </c>
      <c r="E1161" s="2">
        <v>6.35</v>
      </c>
      <c r="F1161" s="2">
        <v>136.52</v>
      </c>
      <c r="G1161" t="s">
        <v>1493</v>
      </c>
      <c r="H1161" t="s">
        <v>14</v>
      </c>
      <c r="I1161" t="s">
        <v>14</v>
      </c>
    </row>
    <row r="1162" spans="1:9">
      <c r="A1162" t="s">
        <v>1500</v>
      </c>
      <c r="B1162" t="s">
        <v>1492</v>
      </c>
      <c r="C1162" t="s">
        <v>57</v>
      </c>
      <c r="D1162" s="1">
        <v>21.44</v>
      </c>
      <c r="E1162" s="2">
        <v>4.8</v>
      </c>
      <c r="F1162" s="2">
        <v>102.91</v>
      </c>
      <c r="G1162" t="s">
        <v>1493</v>
      </c>
      <c r="H1162" t="s">
        <v>14</v>
      </c>
      <c r="I1162" t="s">
        <v>14</v>
      </c>
    </row>
    <row r="1163" spans="1:9">
      <c r="A1163" t="s">
        <v>1501</v>
      </c>
      <c r="B1163" t="s">
        <v>1492</v>
      </c>
      <c r="C1163" t="s">
        <v>52</v>
      </c>
      <c r="D1163" s="1">
        <v>21.31</v>
      </c>
      <c r="E1163" s="2">
        <v>6.35</v>
      </c>
      <c r="F1163" s="2">
        <v>135.32</v>
      </c>
      <c r="G1163" t="s">
        <v>1493</v>
      </c>
      <c r="H1163" t="s">
        <v>14</v>
      </c>
      <c r="I1163" t="s">
        <v>14</v>
      </c>
    </row>
    <row r="1164" spans="1:9">
      <c r="A1164" t="s">
        <v>1502</v>
      </c>
      <c r="B1164" t="s">
        <v>1492</v>
      </c>
      <c r="C1164" t="s">
        <v>63</v>
      </c>
      <c r="D1164" s="1">
        <v>21.54</v>
      </c>
      <c r="E1164" s="2">
        <v>5.85</v>
      </c>
      <c r="F1164" s="2">
        <v>126.01</v>
      </c>
      <c r="G1164" t="s">
        <v>1493</v>
      </c>
      <c r="H1164" t="s">
        <v>14</v>
      </c>
      <c r="I1164" t="s">
        <v>14</v>
      </c>
    </row>
    <row r="1165" spans="1:9">
      <c r="A1165" t="s">
        <v>1503</v>
      </c>
      <c r="B1165" t="s">
        <v>1492</v>
      </c>
      <c r="C1165" t="s">
        <v>63</v>
      </c>
      <c r="D1165" s="1">
        <v>1</v>
      </c>
      <c r="E1165" s="2">
        <v>75</v>
      </c>
      <c r="F1165" s="2">
        <v>75</v>
      </c>
      <c r="G1165" t="s">
        <v>1493</v>
      </c>
      <c r="H1165" t="s">
        <v>14</v>
      </c>
      <c r="I1165" t="s">
        <v>14</v>
      </c>
    </row>
    <row r="1166" spans="1:9">
      <c r="A1166" t="s">
        <v>1504</v>
      </c>
      <c r="B1166" t="s">
        <v>1492</v>
      </c>
      <c r="C1166" t="s">
        <v>57</v>
      </c>
      <c r="D1166" s="1">
        <v>21.55</v>
      </c>
      <c r="E1166" s="2">
        <v>4.8</v>
      </c>
      <c r="F1166" s="2">
        <v>103.44</v>
      </c>
      <c r="G1166" t="s">
        <v>1493</v>
      </c>
      <c r="H1166" t="s">
        <v>14</v>
      </c>
      <c r="I1166" t="s">
        <v>14</v>
      </c>
    </row>
    <row r="1167" spans="1:9">
      <c r="A1167" t="s">
        <v>1505</v>
      </c>
      <c r="B1167" t="s">
        <v>1492</v>
      </c>
      <c r="C1167" t="s">
        <v>1506</v>
      </c>
      <c r="D1167" s="1">
        <v>21.51</v>
      </c>
      <c r="E1167" s="2">
        <v>7.6</v>
      </c>
      <c r="F1167" s="2">
        <v>163.48</v>
      </c>
      <c r="G1167" t="s">
        <v>1493</v>
      </c>
      <c r="H1167" t="s">
        <v>14</v>
      </c>
      <c r="I1167" t="s">
        <v>14</v>
      </c>
    </row>
    <row r="1168" spans="1:9">
      <c r="A1168" t="s">
        <v>1507</v>
      </c>
      <c r="B1168" t="s">
        <v>1492</v>
      </c>
      <c r="C1168" t="s">
        <v>1111</v>
      </c>
      <c r="D1168" s="1">
        <v>21.53</v>
      </c>
      <c r="E1168" s="2">
        <v>5.1</v>
      </c>
      <c r="F1168" s="2">
        <v>109.8</v>
      </c>
      <c r="G1168" t="s">
        <v>1493</v>
      </c>
      <c r="H1168" t="s">
        <v>14</v>
      </c>
      <c r="I1168" t="s">
        <v>14</v>
      </c>
    </row>
    <row r="1169" spans="1:9">
      <c r="A1169" t="s">
        <v>1508</v>
      </c>
      <c r="B1169" t="s">
        <v>1492</v>
      </c>
      <c r="C1169" t="s">
        <v>57</v>
      </c>
      <c r="D1169" s="1">
        <v>21.51</v>
      </c>
      <c r="E1169" s="2">
        <v>4.8</v>
      </c>
      <c r="F1169" s="2">
        <v>103.25</v>
      </c>
      <c r="G1169" t="s">
        <v>1493</v>
      </c>
      <c r="H1169" t="s">
        <v>14</v>
      </c>
      <c r="I1169" t="s">
        <v>14</v>
      </c>
    </row>
    <row r="1170" spans="1:9">
      <c r="A1170" t="s">
        <v>1509</v>
      </c>
      <c r="B1170" t="s">
        <v>1492</v>
      </c>
      <c r="C1170" t="s">
        <v>1510</v>
      </c>
      <c r="D1170" s="1">
        <v>21.67</v>
      </c>
      <c r="E1170" s="2">
        <v>5.35</v>
      </c>
      <c r="F1170" s="2">
        <v>115.93</v>
      </c>
      <c r="G1170" t="s">
        <v>1493</v>
      </c>
      <c r="H1170" t="s">
        <v>14</v>
      </c>
      <c r="I1170" t="s">
        <v>14</v>
      </c>
    </row>
    <row r="1171" spans="1:9">
      <c r="A1171" t="s">
        <v>1511</v>
      </c>
      <c r="B1171" t="s">
        <v>1512</v>
      </c>
      <c r="C1171" t="s">
        <v>253</v>
      </c>
      <c r="D1171" s="1">
        <v>20.55</v>
      </c>
      <c r="E1171" s="2">
        <v>4.05</v>
      </c>
      <c r="F1171" s="2">
        <v>83.23</v>
      </c>
      <c r="G1171" t="s">
        <v>1513</v>
      </c>
      <c r="H1171" t="s">
        <v>14</v>
      </c>
      <c r="I1171" t="s">
        <v>14</v>
      </c>
    </row>
    <row r="1172" spans="1:9">
      <c r="A1172" t="s">
        <v>1514</v>
      </c>
      <c r="B1172" t="s">
        <v>1512</v>
      </c>
      <c r="C1172" t="s">
        <v>295</v>
      </c>
      <c r="D1172" s="1">
        <v>20.43</v>
      </c>
      <c r="E1172" s="2">
        <v>4.05</v>
      </c>
      <c r="F1172" s="2">
        <v>82.74</v>
      </c>
      <c r="G1172" t="s">
        <v>1513</v>
      </c>
      <c r="H1172" t="s">
        <v>14</v>
      </c>
      <c r="I1172" t="s">
        <v>14</v>
      </c>
    </row>
    <row r="1173" spans="1:9">
      <c r="A1173" t="s">
        <v>1515</v>
      </c>
      <c r="B1173" t="s">
        <v>1512</v>
      </c>
      <c r="C1173" t="s">
        <v>774</v>
      </c>
      <c r="D1173" s="1">
        <v>1</v>
      </c>
      <c r="E1173" s="2">
        <v>75</v>
      </c>
      <c r="F1173" s="2">
        <v>75</v>
      </c>
      <c r="G1173" t="s">
        <v>1513</v>
      </c>
      <c r="H1173" t="s">
        <v>14</v>
      </c>
      <c r="I1173" t="s">
        <v>14</v>
      </c>
    </row>
    <row r="1174" spans="1:9">
      <c r="A1174" t="s">
        <v>1516</v>
      </c>
      <c r="B1174" t="s">
        <v>1512</v>
      </c>
      <c r="C1174" t="s">
        <v>774</v>
      </c>
      <c r="D1174" s="1">
        <v>12.34</v>
      </c>
      <c r="E1174" s="2">
        <v>3.55</v>
      </c>
      <c r="F1174" s="2">
        <v>43.81</v>
      </c>
      <c r="G1174" t="s">
        <v>1513</v>
      </c>
      <c r="H1174" t="s">
        <v>14</v>
      </c>
      <c r="I1174" t="s">
        <v>14</v>
      </c>
    </row>
    <row r="1175" spans="1:9">
      <c r="A1175" t="s">
        <v>1517</v>
      </c>
      <c r="B1175" t="s">
        <v>1512</v>
      </c>
      <c r="C1175" t="s">
        <v>259</v>
      </c>
      <c r="D1175" s="1">
        <v>20.5</v>
      </c>
      <c r="E1175" s="2">
        <v>4.05</v>
      </c>
      <c r="F1175" s="2">
        <v>83.02</v>
      </c>
      <c r="G1175" t="s">
        <v>1513</v>
      </c>
      <c r="H1175" t="s">
        <v>14</v>
      </c>
      <c r="I1175" t="s">
        <v>14</v>
      </c>
    </row>
    <row r="1176" spans="1:9">
      <c r="A1176" t="s">
        <v>1518</v>
      </c>
      <c r="B1176" t="s">
        <v>1512</v>
      </c>
      <c r="C1176" t="s">
        <v>249</v>
      </c>
      <c r="D1176" s="1">
        <v>20.57</v>
      </c>
      <c r="E1176" s="2">
        <v>4.2</v>
      </c>
      <c r="F1176" s="2">
        <v>86.39</v>
      </c>
      <c r="G1176" t="s">
        <v>1513</v>
      </c>
      <c r="H1176" t="s">
        <v>14</v>
      </c>
      <c r="I1176" t="s">
        <v>14</v>
      </c>
    </row>
    <row r="1177" spans="1:9">
      <c r="A1177" t="s">
        <v>1519</v>
      </c>
      <c r="B1177" t="s">
        <v>1512</v>
      </c>
      <c r="C1177" t="s">
        <v>253</v>
      </c>
      <c r="D1177" s="1">
        <v>20.55</v>
      </c>
      <c r="E1177" s="2">
        <v>4.05</v>
      </c>
      <c r="F1177" s="2">
        <v>83.23</v>
      </c>
      <c r="G1177" t="s">
        <v>1513</v>
      </c>
      <c r="H1177" t="s">
        <v>14</v>
      </c>
      <c r="I1177" t="s">
        <v>14</v>
      </c>
    </row>
    <row r="1178" spans="1:9">
      <c r="A1178" t="s">
        <v>1520</v>
      </c>
      <c r="B1178" t="s">
        <v>1512</v>
      </c>
      <c r="C1178" t="s">
        <v>253</v>
      </c>
      <c r="D1178" s="1">
        <v>20.43</v>
      </c>
      <c r="E1178" s="2">
        <v>4.05</v>
      </c>
      <c r="F1178" s="2">
        <v>82.74</v>
      </c>
      <c r="G1178" t="s">
        <v>1513</v>
      </c>
      <c r="H1178" t="s">
        <v>14</v>
      </c>
      <c r="I1178" t="s">
        <v>14</v>
      </c>
    </row>
    <row r="1179" spans="1:9">
      <c r="A1179" t="s">
        <v>1521</v>
      </c>
      <c r="B1179" t="s">
        <v>1512</v>
      </c>
      <c r="C1179" t="s">
        <v>261</v>
      </c>
      <c r="D1179" s="1">
        <v>20.47</v>
      </c>
      <c r="E1179" s="2">
        <v>3</v>
      </c>
      <c r="F1179" s="2">
        <v>61.41</v>
      </c>
      <c r="G1179" t="s">
        <v>1513</v>
      </c>
      <c r="H1179" t="s">
        <v>14</v>
      </c>
      <c r="I1179" t="s">
        <v>14</v>
      </c>
    </row>
    <row r="1180" spans="1:9">
      <c r="A1180" t="s">
        <v>1522</v>
      </c>
      <c r="B1180" t="s">
        <v>1512</v>
      </c>
      <c r="C1180" t="s">
        <v>249</v>
      </c>
      <c r="D1180" s="1">
        <v>20.49</v>
      </c>
      <c r="E1180" s="2">
        <v>4.2</v>
      </c>
      <c r="F1180" s="2">
        <v>86.06</v>
      </c>
      <c r="G1180" t="s">
        <v>1513</v>
      </c>
      <c r="H1180" t="s">
        <v>14</v>
      </c>
      <c r="I1180" t="s">
        <v>14</v>
      </c>
    </row>
    <row r="1181" spans="1:9">
      <c r="A1181" t="s">
        <v>1523</v>
      </c>
      <c r="B1181" t="s">
        <v>1512</v>
      </c>
      <c r="C1181" t="s">
        <v>309</v>
      </c>
      <c r="D1181" s="1">
        <v>20.56</v>
      </c>
      <c r="E1181" s="2">
        <v>4.05</v>
      </c>
      <c r="F1181" s="2">
        <v>83.27</v>
      </c>
      <c r="G1181" t="s">
        <v>1513</v>
      </c>
      <c r="H1181" t="s">
        <v>14</v>
      </c>
      <c r="I1181" t="s">
        <v>14</v>
      </c>
    </row>
    <row r="1182" spans="1:9">
      <c r="A1182" t="s">
        <v>1524</v>
      </c>
      <c r="B1182" t="s">
        <v>1512</v>
      </c>
      <c r="C1182" t="s">
        <v>251</v>
      </c>
      <c r="D1182" s="1">
        <v>20.52</v>
      </c>
      <c r="E1182" s="2">
        <v>3.75</v>
      </c>
      <c r="F1182" s="2">
        <v>76.95</v>
      </c>
      <c r="G1182" t="s">
        <v>1513</v>
      </c>
      <c r="H1182" t="s">
        <v>14</v>
      </c>
      <c r="I1182" t="s">
        <v>14</v>
      </c>
    </row>
    <row r="1183" spans="1:9">
      <c r="A1183" t="s">
        <v>1525</v>
      </c>
      <c r="B1183" t="s">
        <v>1512</v>
      </c>
      <c r="C1183" t="s">
        <v>253</v>
      </c>
      <c r="D1183" s="1">
        <v>20.55</v>
      </c>
      <c r="E1183" s="2">
        <v>4.05</v>
      </c>
      <c r="F1183" s="2">
        <v>83.23</v>
      </c>
      <c r="G1183" t="s">
        <v>1513</v>
      </c>
      <c r="H1183" t="s">
        <v>14</v>
      </c>
      <c r="I1183" t="s">
        <v>14</v>
      </c>
    </row>
    <row r="1184" spans="1:9">
      <c r="A1184" t="s">
        <v>1526</v>
      </c>
      <c r="B1184" t="s">
        <v>1512</v>
      </c>
      <c r="C1184" t="s">
        <v>606</v>
      </c>
      <c r="D1184" s="1">
        <v>20.54</v>
      </c>
      <c r="E1184" s="2">
        <v>3</v>
      </c>
      <c r="F1184" s="2">
        <v>61.62</v>
      </c>
      <c r="G1184" t="s">
        <v>1513</v>
      </c>
      <c r="H1184" t="s">
        <v>14</v>
      </c>
      <c r="I1184" t="s">
        <v>14</v>
      </c>
    </row>
    <row r="1185" spans="1:9">
      <c r="A1185" t="s">
        <v>1527</v>
      </c>
      <c r="B1185" t="s">
        <v>1512</v>
      </c>
      <c r="C1185" t="s">
        <v>643</v>
      </c>
      <c r="D1185" s="1">
        <v>20.57</v>
      </c>
      <c r="E1185" s="2">
        <v>3.65</v>
      </c>
      <c r="F1185" s="2">
        <v>75.08</v>
      </c>
      <c r="G1185" t="s">
        <v>1513</v>
      </c>
      <c r="H1185" t="s">
        <v>14</v>
      </c>
      <c r="I1185" t="s">
        <v>14</v>
      </c>
    </row>
    <row r="1186" spans="1:9">
      <c r="A1186" t="s">
        <v>1528</v>
      </c>
      <c r="B1186" t="s">
        <v>1512</v>
      </c>
      <c r="C1186" t="s">
        <v>309</v>
      </c>
      <c r="D1186" s="1">
        <v>20.55</v>
      </c>
      <c r="E1186" s="2">
        <v>4.05</v>
      </c>
      <c r="F1186" s="2">
        <v>83.23</v>
      </c>
      <c r="G1186" t="s">
        <v>1513</v>
      </c>
      <c r="H1186" t="s">
        <v>14</v>
      </c>
      <c r="I1186" t="s">
        <v>14</v>
      </c>
    </row>
    <row r="1187" spans="1:9">
      <c r="A1187" t="s">
        <v>1529</v>
      </c>
      <c r="B1187" t="s">
        <v>1512</v>
      </c>
      <c r="C1187" t="s">
        <v>261</v>
      </c>
      <c r="D1187" s="1">
        <v>20.54</v>
      </c>
      <c r="E1187" s="2">
        <v>3</v>
      </c>
      <c r="F1187" s="2">
        <v>61.62</v>
      </c>
      <c r="G1187" t="s">
        <v>1513</v>
      </c>
      <c r="H1187" t="s">
        <v>14</v>
      </c>
      <c r="I1187" t="s">
        <v>14</v>
      </c>
    </row>
    <row r="1188" spans="1:9">
      <c r="A1188" t="s">
        <v>1530</v>
      </c>
      <c r="B1188" t="s">
        <v>1512</v>
      </c>
      <c r="C1188" t="s">
        <v>253</v>
      </c>
      <c r="D1188" s="1">
        <v>20.56</v>
      </c>
      <c r="E1188" s="2">
        <v>4.05</v>
      </c>
      <c r="F1188" s="2">
        <v>83.27</v>
      </c>
      <c r="G1188" t="s">
        <v>1513</v>
      </c>
      <c r="H1188" t="s">
        <v>14</v>
      </c>
      <c r="I1188" t="s">
        <v>14</v>
      </c>
    </row>
    <row r="1189" spans="1:9">
      <c r="A1189" t="s">
        <v>1531</v>
      </c>
      <c r="B1189" t="s">
        <v>1512</v>
      </c>
      <c r="C1189" t="s">
        <v>584</v>
      </c>
      <c r="D1189" s="1">
        <v>20.48</v>
      </c>
      <c r="E1189" s="2">
        <v>4.2</v>
      </c>
      <c r="F1189" s="2">
        <v>86.02</v>
      </c>
      <c r="G1189" t="s">
        <v>1513</v>
      </c>
      <c r="H1189" t="s">
        <v>14</v>
      </c>
      <c r="I1189" t="s">
        <v>14</v>
      </c>
    </row>
    <row r="1190" spans="1:9">
      <c r="A1190" t="s">
        <v>1532</v>
      </c>
      <c r="B1190" t="s">
        <v>1533</v>
      </c>
      <c r="C1190" t="s">
        <v>1534</v>
      </c>
      <c r="D1190" s="1">
        <v>22.51</v>
      </c>
      <c r="E1190" s="2">
        <v>4.8</v>
      </c>
      <c r="F1190" s="2">
        <v>108.05</v>
      </c>
      <c r="G1190" t="s">
        <v>1513</v>
      </c>
      <c r="H1190" t="s">
        <v>14</v>
      </c>
      <c r="I1190" t="s">
        <v>14</v>
      </c>
    </row>
    <row r="1191" spans="1:9">
      <c r="A1191" t="s">
        <v>1535</v>
      </c>
      <c r="B1191" t="s">
        <v>1536</v>
      </c>
      <c r="C1191" t="s">
        <v>57</v>
      </c>
      <c r="D1191" s="1">
        <v>18.28</v>
      </c>
      <c r="E1191" s="2">
        <v>4.8</v>
      </c>
      <c r="F1191" s="2">
        <v>87.74</v>
      </c>
      <c r="G1191" t="s">
        <v>1537</v>
      </c>
      <c r="H1191" t="s">
        <v>14</v>
      </c>
      <c r="I1191" t="s">
        <v>14</v>
      </c>
    </row>
    <row r="1192" spans="1:9">
      <c r="A1192" t="s">
        <v>1538</v>
      </c>
      <c r="B1192" t="s">
        <v>1536</v>
      </c>
      <c r="C1192" t="s">
        <v>1539</v>
      </c>
      <c r="D1192" s="1">
        <v>18.34</v>
      </c>
      <c r="E1192" s="2">
        <v>5.85</v>
      </c>
      <c r="F1192" s="2">
        <v>107.29</v>
      </c>
      <c r="G1192" t="s">
        <v>1537</v>
      </c>
      <c r="H1192" t="s">
        <v>14</v>
      </c>
      <c r="I1192" t="s">
        <v>14</v>
      </c>
    </row>
    <row r="1193" spans="1:9">
      <c r="A1193" t="s">
        <v>1540</v>
      </c>
      <c r="B1193" t="s">
        <v>1536</v>
      </c>
      <c r="C1193" t="s">
        <v>67</v>
      </c>
      <c r="D1193" s="1">
        <v>18.26</v>
      </c>
      <c r="E1193" s="2">
        <v>5.85</v>
      </c>
      <c r="F1193" s="2">
        <v>106.82</v>
      </c>
      <c r="G1193" t="s">
        <v>1537</v>
      </c>
      <c r="H1193" t="s">
        <v>14</v>
      </c>
      <c r="I1193" t="s">
        <v>14</v>
      </c>
    </row>
    <row r="1194" spans="1:9">
      <c r="A1194" t="s">
        <v>1541</v>
      </c>
      <c r="B1194" t="s">
        <v>1536</v>
      </c>
      <c r="C1194" t="s">
        <v>57</v>
      </c>
      <c r="D1194" s="1">
        <v>18.17</v>
      </c>
      <c r="E1194" s="2">
        <v>4.8</v>
      </c>
      <c r="F1194" s="2">
        <v>87.22</v>
      </c>
      <c r="G1194" t="s">
        <v>1537</v>
      </c>
      <c r="H1194" t="s">
        <v>14</v>
      </c>
      <c r="I1194" t="s">
        <v>14</v>
      </c>
    </row>
    <row r="1195" spans="1:9">
      <c r="A1195" t="s">
        <v>1542</v>
      </c>
      <c r="B1195" t="s">
        <v>1536</v>
      </c>
      <c r="C1195" t="s">
        <v>63</v>
      </c>
      <c r="D1195" s="1">
        <v>18.26</v>
      </c>
      <c r="E1195" s="2">
        <v>5.85</v>
      </c>
      <c r="F1195" s="2">
        <v>106.82</v>
      </c>
      <c r="G1195" t="s">
        <v>1537</v>
      </c>
      <c r="H1195" t="s">
        <v>14</v>
      </c>
      <c r="I1195" t="s">
        <v>14</v>
      </c>
    </row>
    <row r="1196" spans="1:9">
      <c r="A1196" t="s">
        <v>1543</v>
      </c>
      <c r="B1196" t="s">
        <v>1536</v>
      </c>
      <c r="C1196" t="s">
        <v>65</v>
      </c>
      <c r="D1196" s="1">
        <v>18.26</v>
      </c>
      <c r="E1196" s="2">
        <v>9.2</v>
      </c>
      <c r="F1196" s="2">
        <v>167.99</v>
      </c>
      <c r="G1196" t="s">
        <v>1537</v>
      </c>
      <c r="H1196" t="s">
        <v>14</v>
      </c>
      <c r="I1196" t="s">
        <v>14</v>
      </c>
    </row>
    <row r="1197" spans="1:9">
      <c r="A1197" t="s">
        <v>1544</v>
      </c>
      <c r="B1197" t="s">
        <v>1536</v>
      </c>
      <c r="C1197" t="s">
        <v>57</v>
      </c>
      <c r="D1197" s="1">
        <v>18.22</v>
      </c>
      <c r="E1197" s="2">
        <v>4.8</v>
      </c>
      <c r="F1197" s="2">
        <v>87.46</v>
      </c>
      <c r="G1197" t="s">
        <v>1537</v>
      </c>
      <c r="H1197" t="s">
        <v>14</v>
      </c>
      <c r="I1197" t="s">
        <v>14</v>
      </c>
    </row>
    <row r="1198" spans="1:9">
      <c r="A1198" t="s">
        <v>1545</v>
      </c>
      <c r="B1198" t="s">
        <v>1536</v>
      </c>
      <c r="C1198" t="s">
        <v>57</v>
      </c>
      <c r="D1198" s="1">
        <v>18.06</v>
      </c>
      <c r="E1198" s="2">
        <v>4.8</v>
      </c>
      <c r="F1198" s="2">
        <v>86.69</v>
      </c>
      <c r="G1198" t="s">
        <v>1537</v>
      </c>
      <c r="H1198" t="s">
        <v>14</v>
      </c>
      <c r="I1198" t="s">
        <v>14</v>
      </c>
    </row>
    <row r="1199" spans="1:9">
      <c r="A1199" t="s">
        <v>1546</v>
      </c>
      <c r="B1199" t="s">
        <v>1536</v>
      </c>
      <c r="C1199" t="s">
        <v>52</v>
      </c>
      <c r="D1199" s="1">
        <v>18.07</v>
      </c>
      <c r="E1199" s="2">
        <v>6.35</v>
      </c>
      <c r="F1199" s="2">
        <v>114.74</v>
      </c>
      <c r="G1199" t="s">
        <v>1537</v>
      </c>
      <c r="H1199" t="s">
        <v>14</v>
      </c>
      <c r="I1199" t="s">
        <v>14</v>
      </c>
    </row>
    <row r="1200" spans="1:9">
      <c r="A1200" t="s">
        <v>1547</v>
      </c>
      <c r="B1200" t="s">
        <v>1536</v>
      </c>
      <c r="C1200" t="s">
        <v>57</v>
      </c>
      <c r="D1200" s="1">
        <v>18.06</v>
      </c>
      <c r="E1200" s="2">
        <v>4.8</v>
      </c>
      <c r="F1200" s="2">
        <v>86.69</v>
      </c>
      <c r="G1200" t="s">
        <v>1537</v>
      </c>
      <c r="H1200" t="s">
        <v>14</v>
      </c>
      <c r="I1200" t="s">
        <v>14</v>
      </c>
    </row>
    <row r="1201" spans="1:9">
      <c r="A1201" t="s">
        <v>1548</v>
      </c>
      <c r="B1201" t="s">
        <v>1536</v>
      </c>
      <c r="C1201" t="s">
        <v>52</v>
      </c>
      <c r="D1201" s="1">
        <v>18.02</v>
      </c>
      <c r="E1201" s="2">
        <v>6.35</v>
      </c>
      <c r="F1201" s="2">
        <v>114.43</v>
      </c>
      <c r="G1201" t="s">
        <v>1537</v>
      </c>
      <c r="H1201" t="s">
        <v>14</v>
      </c>
      <c r="I1201" t="s">
        <v>14</v>
      </c>
    </row>
    <row r="1202" spans="1:9">
      <c r="A1202" t="s">
        <v>1549</v>
      </c>
      <c r="B1202" t="s">
        <v>1536</v>
      </c>
      <c r="C1202" t="s">
        <v>57</v>
      </c>
      <c r="D1202" s="1">
        <v>18.36</v>
      </c>
      <c r="E1202" s="2">
        <v>4.8</v>
      </c>
      <c r="F1202" s="2">
        <v>88.13</v>
      </c>
      <c r="G1202" t="s">
        <v>1537</v>
      </c>
      <c r="H1202" t="s">
        <v>14</v>
      </c>
      <c r="I1202" t="s">
        <v>14</v>
      </c>
    </row>
    <row r="1203" spans="1:9">
      <c r="A1203" t="s">
        <v>1550</v>
      </c>
      <c r="B1203" t="s">
        <v>1536</v>
      </c>
      <c r="C1203" t="s">
        <v>157</v>
      </c>
      <c r="D1203" s="1">
        <v>18.11</v>
      </c>
      <c r="E1203" s="2">
        <v>4.05</v>
      </c>
      <c r="F1203" s="2">
        <v>73.35</v>
      </c>
      <c r="G1203" t="s">
        <v>1537</v>
      </c>
      <c r="H1203" t="s">
        <v>14</v>
      </c>
      <c r="I1203" t="s">
        <v>14</v>
      </c>
    </row>
    <row r="1204" spans="1:9">
      <c r="A1204" t="s">
        <v>1551</v>
      </c>
      <c r="B1204" t="s">
        <v>1536</v>
      </c>
      <c r="C1204" t="s">
        <v>67</v>
      </c>
      <c r="D1204" s="1">
        <v>18.09</v>
      </c>
      <c r="E1204" s="2">
        <v>5.85</v>
      </c>
      <c r="F1204" s="2">
        <v>105.83</v>
      </c>
      <c r="G1204" t="s">
        <v>1537</v>
      </c>
      <c r="H1204" t="s">
        <v>14</v>
      </c>
      <c r="I1204" t="s">
        <v>14</v>
      </c>
    </row>
    <row r="1205" spans="1:9">
      <c r="A1205" t="s">
        <v>1552</v>
      </c>
      <c r="B1205" t="s">
        <v>1536</v>
      </c>
      <c r="C1205" t="s">
        <v>67</v>
      </c>
      <c r="D1205" s="1">
        <v>18.15</v>
      </c>
      <c r="E1205" s="2">
        <v>5.85</v>
      </c>
      <c r="F1205" s="2">
        <v>106.18</v>
      </c>
      <c r="G1205" t="s">
        <v>1537</v>
      </c>
      <c r="H1205" t="s">
        <v>14</v>
      </c>
      <c r="I1205" t="s">
        <v>14</v>
      </c>
    </row>
    <row r="1206" spans="1:9">
      <c r="A1206" t="s">
        <v>1553</v>
      </c>
      <c r="B1206" t="s">
        <v>1536</v>
      </c>
      <c r="C1206" t="s">
        <v>57</v>
      </c>
      <c r="D1206" s="1">
        <v>18.34</v>
      </c>
      <c r="E1206" s="2">
        <v>4.8</v>
      </c>
      <c r="F1206" s="2">
        <v>88.03</v>
      </c>
      <c r="G1206" t="s">
        <v>1537</v>
      </c>
      <c r="H1206" t="s">
        <v>14</v>
      </c>
      <c r="I1206" t="s">
        <v>14</v>
      </c>
    </row>
    <row r="1207" spans="1:9">
      <c r="A1207" t="s">
        <v>1554</v>
      </c>
      <c r="B1207" t="s">
        <v>1536</v>
      </c>
      <c r="C1207" t="s">
        <v>157</v>
      </c>
      <c r="D1207" s="1">
        <v>18.1</v>
      </c>
      <c r="E1207" s="2">
        <v>4.05</v>
      </c>
      <c r="F1207" s="2">
        <v>73.31</v>
      </c>
      <c r="G1207" t="s">
        <v>1537</v>
      </c>
      <c r="H1207" t="s">
        <v>14</v>
      </c>
      <c r="I1207" t="s">
        <v>14</v>
      </c>
    </row>
    <row r="1208" spans="1:9">
      <c r="A1208" t="s">
        <v>1555</v>
      </c>
      <c r="B1208" t="s">
        <v>1536</v>
      </c>
      <c r="C1208" t="s">
        <v>57</v>
      </c>
      <c r="D1208" s="1">
        <v>18.29</v>
      </c>
      <c r="E1208" s="2">
        <v>4.8</v>
      </c>
      <c r="F1208" s="2">
        <v>87.79</v>
      </c>
      <c r="G1208" t="s">
        <v>1537</v>
      </c>
      <c r="H1208" t="s">
        <v>14</v>
      </c>
      <c r="I1208" t="s">
        <v>14</v>
      </c>
    </row>
    <row r="1209" spans="1:9">
      <c r="A1209" t="s">
        <v>1556</v>
      </c>
      <c r="B1209" t="s">
        <v>1536</v>
      </c>
      <c r="C1209" t="s">
        <v>57</v>
      </c>
      <c r="D1209" s="1">
        <v>18.18</v>
      </c>
      <c r="E1209" s="2">
        <v>4.8</v>
      </c>
      <c r="F1209" s="2">
        <v>87.26</v>
      </c>
      <c r="G1209" t="s">
        <v>1537</v>
      </c>
      <c r="H1209" t="s">
        <v>14</v>
      </c>
      <c r="I1209" t="s">
        <v>14</v>
      </c>
    </row>
    <row r="1210" spans="1:9">
      <c r="A1210" t="s">
        <v>1557</v>
      </c>
      <c r="B1210" t="s">
        <v>1536</v>
      </c>
      <c r="C1210" t="s">
        <v>1111</v>
      </c>
      <c r="D1210" s="1">
        <v>18.36</v>
      </c>
      <c r="E1210" s="2">
        <v>5.1</v>
      </c>
      <c r="F1210" s="2">
        <v>93.64</v>
      </c>
      <c r="G1210" t="s">
        <v>1537</v>
      </c>
      <c r="H1210" t="s">
        <v>14</v>
      </c>
      <c r="I1210" t="s">
        <v>14</v>
      </c>
    </row>
    <row r="1211" spans="1:9">
      <c r="A1211"/>
      <c r="B1211"/>
      <c r="C1211"/>
      <c r="D1211" s="1"/>
      <c r="E1211" s="2"/>
      <c r="F1211" s="2"/>
      <c r="G1211"/>
      <c r="H1211"/>
      <c r="I12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1561</v>
      </c>
      <c r="B2" t="s">
        <v>1562</v>
      </c>
      <c r="C2" t="s">
        <v>1563</v>
      </c>
      <c r="D2" s="1">
        <v>18.86</v>
      </c>
      <c r="E2" s="2">
        <v>4.7</v>
      </c>
      <c r="F2" s="2">
        <v>88.64</v>
      </c>
      <c r="G2" t="s">
        <v>1564</v>
      </c>
      <c r="H2" t="s">
        <v>1564</v>
      </c>
    </row>
    <row r="3" spans="1:8">
      <c r="A3" t="s">
        <v>1565</v>
      </c>
      <c r="B3" t="s">
        <v>46</v>
      </c>
      <c r="C3" t="s">
        <v>1566</v>
      </c>
      <c r="D3" s="1">
        <v>21.81</v>
      </c>
      <c r="E3" s="2">
        <v>8.2</v>
      </c>
      <c r="F3" s="2">
        <v>178.84</v>
      </c>
      <c r="G3" t="s">
        <v>1567</v>
      </c>
      <c r="H3" t="s">
        <v>1568</v>
      </c>
    </row>
    <row r="4" spans="1:8">
      <c r="A4" t="s">
        <v>1569</v>
      </c>
      <c r="B4" t="s">
        <v>96</v>
      </c>
      <c r="C4" t="s">
        <v>1570</v>
      </c>
      <c r="D4" s="1">
        <v>21.09</v>
      </c>
      <c r="E4" s="2">
        <v>3.25</v>
      </c>
      <c r="F4" s="2">
        <v>68.54</v>
      </c>
      <c r="G4" t="s">
        <v>1571</v>
      </c>
      <c r="H4" t="s">
        <v>1572</v>
      </c>
    </row>
    <row r="5" spans="1:8">
      <c r="A5" t="s">
        <v>1573</v>
      </c>
      <c r="B5" t="s">
        <v>96</v>
      </c>
      <c r="C5" t="s">
        <v>1574</v>
      </c>
      <c r="D5" s="1">
        <v>21.22</v>
      </c>
      <c r="E5" s="2">
        <v>3.95</v>
      </c>
      <c r="F5" s="2">
        <v>83.82</v>
      </c>
      <c r="G5" t="s">
        <v>1575</v>
      </c>
      <c r="H5" t="s">
        <v>1575</v>
      </c>
    </row>
    <row r="6" spans="1:8">
      <c r="A6" t="s">
        <v>1576</v>
      </c>
      <c r="B6" t="s">
        <v>140</v>
      </c>
      <c r="C6" t="s">
        <v>1577</v>
      </c>
      <c r="D6" s="1">
        <v>21.91</v>
      </c>
      <c r="E6" s="2">
        <v>7.15</v>
      </c>
      <c r="F6" s="2">
        <v>156.66</v>
      </c>
      <c r="G6" t="s">
        <v>1578</v>
      </c>
      <c r="H6" t="s">
        <v>1578</v>
      </c>
    </row>
    <row r="7" spans="1:8">
      <c r="A7" t="s">
        <v>1579</v>
      </c>
      <c r="B7" t="s">
        <v>167</v>
      </c>
      <c r="C7" t="s">
        <v>1580</v>
      </c>
      <c r="D7" s="1">
        <v>1</v>
      </c>
      <c r="E7" s="2">
        <v>20</v>
      </c>
      <c r="F7" s="2">
        <v>20</v>
      </c>
      <c r="G7" t="s">
        <v>1581</v>
      </c>
      <c r="H7" t="s">
        <v>1582</v>
      </c>
    </row>
    <row r="8" spans="1:8">
      <c r="A8" t="s">
        <v>1583</v>
      </c>
      <c r="B8" t="s">
        <v>167</v>
      </c>
      <c r="C8" t="s">
        <v>100</v>
      </c>
      <c r="D8" s="1">
        <v>20.14</v>
      </c>
      <c r="E8" s="2">
        <v>5.7</v>
      </c>
      <c r="F8" s="2">
        <v>114.8</v>
      </c>
      <c r="G8" t="s">
        <v>1584</v>
      </c>
      <c r="H8" t="s">
        <v>1585</v>
      </c>
    </row>
    <row r="9" spans="1:8">
      <c r="A9" t="s">
        <v>1586</v>
      </c>
      <c r="B9" t="s">
        <v>1587</v>
      </c>
      <c r="C9" t="s">
        <v>1068</v>
      </c>
      <c r="D9" s="1">
        <v>18.69</v>
      </c>
      <c r="E9" s="2">
        <v>3.25</v>
      </c>
      <c r="F9" s="2">
        <v>60.74</v>
      </c>
      <c r="G9" t="s">
        <v>1578</v>
      </c>
      <c r="H9" t="s">
        <v>1578</v>
      </c>
    </row>
    <row r="10" spans="1:8">
      <c r="A10" t="s">
        <v>1588</v>
      </c>
      <c r="B10" t="s">
        <v>336</v>
      </c>
      <c r="C10" t="s">
        <v>1589</v>
      </c>
      <c r="D10" s="1">
        <v>19.71</v>
      </c>
      <c r="E10" s="2">
        <v>4.5</v>
      </c>
      <c r="F10" s="2">
        <v>88.7</v>
      </c>
      <c r="G10" t="s">
        <v>1590</v>
      </c>
      <c r="H10" t="s">
        <v>1590</v>
      </c>
    </row>
    <row r="11" spans="1:8">
      <c r="A11" t="s">
        <v>1591</v>
      </c>
      <c r="B11" t="s">
        <v>407</v>
      </c>
      <c r="C11" t="s">
        <v>1592</v>
      </c>
      <c r="D11" s="1">
        <v>16.33</v>
      </c>
      <c r="E11" s="2">
        <v>3.95</v>
      </c>
      <c r="F11" s="2">
        <v>64.5</v>
      </c>
      <c r="G11" t="s">
        <v>1578</v>
      </c>
      <c r="H11" t="s">
        <v>1578</v>
      </c>
    </row>
    <row r="12" spans="1:8">
      <c r="A12" t="s">
        <v>1593</v>
      </c>
      <c r="B12" t="s">
        <v>407</v>
      </c>
      <c r="C12" t="s">
        <v>643</v>
      </c>
      <c r="D12" s="1">
        <v>16.35</v>
      </c>
      <c r="E12" s="2">
        <v>3.45</v>
      </c>
      <c r="F12" s="2">
        <v>56.41</v>
      </c>
      <c r="G12" t="s">
        <v>1594</v>
      </c>
      <c r="H12" t="s">
        <v>1594</v>
      </c>
    </row>
    <row r="13" spans="1:8">
      <c r="A13" t="s">
        <v>1595</v>
      </c>
      <c r="B13" t="s">
        <v>437</v>
      </c>
      <c r="C13" t="s">
        <v>1596</v>
      </c>
      <c r="D13" s="1">
        <v>20</v>
      </c>
      <c r="E13" s="2">
        <v>3.95</v>
      </c>
      <c r="F13" s="2">
        <v>79</v>
      </c>
      <c r="G13" t="s">
        <v>1564</v>
      </c>
      <c r="H13" t="s">
        <v>1564</v>
      </c>
    </row>
    <row r="14" spans="1:8">
      <c r="A14" t="s">
        <v>1597</v>
      </c>
      <c r="B14" t="s">
        <v>1598</v>
      </c>
      <c r="C14" t="s">
        <v>298</v>
      </c>
      <c r="D14" s="1">
        <v>19.88</v>
      </c>
      <c r="E14" s="2">
        <v>3.85</v>
      </c>
      <c r="F14" s="2">
        <v>76.54</v>
      </c>
      <c r="G14" t="s">
        <v>1564</v>
      </c>
      <c r="H14" t="s">
        <v>1564</v>
      </c>
    </row>
    <row r="15" spans="1:8">
      <c r="A15" t="s">
        <v>1599</v>
      </c>
      <c r="B15" t="s">
        <v>479</v>
      </c>
      <c r="C15" t="s">
        <v>259</v>
      </c>
      <c r="D15" s="1">
        <v>18.38</v>
      </c>
      <c r="E15" s="2">
        <v>4.15</v>
      </c>
      <c r="F15" s="2">
        <v>76.28</v>
      </c>
      <c r="G15" t="s">
        <v>1600</v>
      </c>
      <c r="H15" t="s">
        <v>1600</v>
      </c>
    </row>
    <row r="16" spans="1:8">
      <c r="A16" t="s">
        <v>1601</v>
      </c>
      <c r="B16" t="s">
        <v>1602</v>
      </c>
      <c r="C16" t="s">
        <v>1603</v>
      </c>
      <c r="D16" s="1">
        <v>15.09</v>
      </c>
      <c r="E16" s="2">
        <v>3.85</v>
      </c>
      <c r="F16" s="2">
        <v>58.1</v>
      </c>
      <c r="G16" t="s">
        <v>1578</v>
      </c>
      <c r="H16" t="s">
        <v>1578</v>
      </c>
    </row>
    <row r="17" spans="1:8">
      <c r="A17" t="s">
        <v>1604</v>
      </c>
      <c r="B17" t="s">
        <v>677</v>
      </c>
      <c r="C17" t="s">
        <v>1605</v>
      </c>
      <c r="D17" s="1">
        <v>14.4</v>
      </c>
      <c r="E17" s="2">
        <v>3.1</v>
      </c>
      <c r="F17" s="2">
        <v>44.64</v>
      </c>
      <c r="G17" t="s">
        <v>1564</v>
      </c>
      <c r="H17" t="s">
        <v>1564</v>
      </c>
    </row>
    <row r="18" spans="1:8">
      <c r="A18" t="s">
        <v>1606</v>
      </c>
      <c r="B18" t="s">
        <v>677</v>
      </c>
      <c r="C18" t="s">
        <v>251</v>
      </c>
      <c r="D18" s="1">
        <v>14.31</v>
      </c>
      <c r="E18" s="2">
        <v>3.85</v>
      </c>
      <c r="F18" s="2">
        <v>55.09</v>
      </c>
      <c r="G18" t="s">
        <v>1564</v>
      </c>
      <c r="H18" t="s">
        <v>1564</v>
      </c>
    </row>
    <row r="19" spans="1:8">
      <c r="A19" t="s">
        <v>1607</v>
      </c>
      <c r="B19" t="s">
        <v>707</v>
      </c>
      <c r="C19" t="s">
        <v>1608</v>
      </c>
      <c r="D19" s="1">
        <v>13.59</v>
      </c>
      <c r="E19" s="2">
        <v>4.3</v>
      </c>
      <c r="F19" s="2">
        <v>58.44</v>
      </c>
      <c r="G19" t="s">
        <v>1609</v>
      </c>
      <c r="H19" t="s">
        <v>1609</v>
      </c>
    </row>
    <row r="20" spans="1:8">
      <c r="A20" t="s">
        <v>1610</v>
      </c>
      <c r="B20" t="s">
        <v>771</v>
      </c>
      <c r="C20" t="s">
        <v>1611</v>
      </c>
      <c r="D20" s="1">
        <v>17.21</v>
      </c>
      <c r="E20" s="2">
        <v>3.45</v>
      </c>
      <c r="F20" s="2">
        <v>59.37</v>
      </c>
      <c r="G20" t="s">
        <v>1594</v>
      </c>
      <c r="H20" t="s">
        <v>1594</v>
      </c>
    </row>
    <row r="21" spans="1:8">
      <c r="A21" t="s">
        <v>1612</v>
      </c>
      <c r="B21" t="s">
        <v>771</v>
      </c>
      <c r="C21" t="s">
        <v>1613</v>
      </c>
      <c r="D21" s="1">
        <v>17.17</v>
      </c>
      <c r="E21" s="2">
        <v>3.85</v>
      </c>
      <c r="F21" s="2">
        <v>66.1</v>
      </c>
      <c r="G21" t="s">
        <v>1581</v>
      </c>
      <c r="H21" t="s">
        <v>1582</v>
      </c>
    </row>
    <row r="22" spans="1:8">
      <c r="A22" t="s">
        <v>1614</v>
      </c>
      <c r="B22" t="s">
        <v>771</v>
      </c>
      <c r="C22" t="s">
        <v>643</v>
      </c>
      <c r="D22" s="1">
        <v>17.18</v>
      </c>
      <c r="E22" s="2">
        <v>3.75</v>
      </c>
      <c r="F22" s="2">
        <v>64.43</v>
      </c>
      <c r="G22" t="s">
        <v>1615</v>
      </c>
      <c r="H22" t="s">
        <v>1615</v>
      </c>
    </row>
    <row r="23" spans="1:8">
      <c r="A23" t="s">
        <v>1616</v>
      </c>
      <c r="B23" t="s">
        <v>799</v>
      </c>
      <c r="C23" t="s">
        <v>1617</v>
      </c>
      <c r="D23" s="1">
        <v>1</v>
      </c>
      <c r="E23" s="2">
        <v>455</v>
      </c>
      <c r="F23" s="2">
        <v>455</v>
      </c>
      <c r="G23" t="s">
        <v>1575</v>
      </c>
      <c r="H23" t="s">
        <v>1575</v>
      </c>
    </row>
    <row r="24" spans="1:8">
      <c r="A24" t="s">
        <v>1618</v>
      </c>
      <c r="B24" t="s">
        <v>799</v>
      </c>
      <c r="C24" t="s">
        <v>1617</v>
      </c>
      <c r="D24" s="1">
        <v>1</v>
      </c>
      <c r="E24" s="2">
        <v>325</v>
      </c>
      <c r="F24" s="2">
        <v>325</v>
      </c>
      <c r="G24" t="s">
        <v>1575</v>
      </c>
      <c r="H24" t="s">
        <v>1575</v>
      </c>
    </row>
    <row r="25" spans="1:8">
      <c r="A25" t="s">
        <v>1619</v>
      </c>
      <c r="B25" t="s">
        <v>799</v>
      </c>
      <c r="C25" t="s">
        <v>251</v>
      </c>
      <c r="D25" s="1">
        <v>15.93</v>
      </c>
      <c r="E25" s="2">
        <v>3.85</v>
      </c>
      <c r="F25" s="2">
        <v>61.33</v>
      </c>
      <c r="G25" t="s">
        <v>1609</v>
      </c>
      <c r="H25" t="s">
        <v>1609</v>
      </c>
    </row>
    <row r="26" spans="1:8">
      <c r="A26" t="s">
        <v>1620</v>
      </c>
      <c r="B26" t="s">
        <v>799</v>
      </c>
      <c r="C26" t="s">
        <v>251</v>
      </c>
      <c r="D26" s="1">
        <v>15.82</v>
      </c>
      <c r="E26" s="2">
        <v>3.85</v>
      </c>
      <c r="F26" s="2">
        <v>60.91</v>
      </c>
      <c r="G26" t="s">
        <v>1609</v>
      </c>
      <c r="H26" t="s">
        <v>1609</v>
      </c>
    </row>
    <row r="27" spans="1:8">
      <c r="A27" t="s">
        <v>1621</v>
      </c>
      <c r="B27" t="s">
        <v>799</v>
      </c>
      <c r="C27" t="s">
        <v>251</v>
      </c>
      <c r="D27" s="1">
        <v>15.73</v>
      </c>
      <c r="E27" s="2">
        <v>3.85</v>
      </c>
      <c r="F27" s="2">
        <v>60.56</v>
      </c>
      <c r="G27" t="s">
        <v>1609</v>
      </c>
      <c r="H27" t="s">
        <v>1609</v>
      </c>
    </row>
    <row r="28" spans="1:8">
      <c r="A28" t="s">
        <v>1622</v>
      </c>
      <c r="B28" t="s">
        <v>799</v>
      </c>
      <c r="C28" t="s">
        <v>251</v>
      </c>
      <c r="D28" s="1">
        <v>15.92</v>
      </c>
      <c r="E28" s="2">
        <v>3.85</v>
      </c>
      <c r="F28" s="2">
        <v>61.29</v>
      </c>
      <c r="G28" t="s">
        <v>1609</v>
      </c>
      <c r="H28" t="s">
        <v>1609</v>
      </c>
    </row>
    <row r="29" spans="1:8">
      <c r="A29" t="s">
        <v>1623</v>
      </c>
      <c r="B29" t="s">
        <v>799</v>
      </c>
      <c r="C29" t="s">
        <v>251</v>
      </c>
      <c r="D29" s="1">
        <v>15.8</v>
      </c>
      <c r="E29" s="2">
        <v>3.85</v>
      </c>
      <c r="F29" s="2">
        <v>60.83</v>
      </c>
      <c r="G29" t="s">
        <v>1609</v>
      </c>
      <c r="H29" t="s">
        <v>1609</v>
      </c>
    </row>
    <row r="30" spans="1:8">
      <c r="A30" t="s">
        <v>1624</v>
      </c>
      <c r="B30" t="s">
        <v>799</v>
      </c>
      <c r="C30" t="s">
        <v>251</v>
      </c>
      <c r="D30" s="1">
        <v>15.92</v>
      </c>
      <c r="E30" s="2">
        <v>3.85</v>
      </c>
      <c r="F30" s="2">
        <v>61.29</v>
      </c>
      <c r="G30" t="s">
        <v>1609</v>
      </c>
      <c r="H30" t="s">
        <v>1609</v>
      </c>
    </row>
    <row r="31" spans="1:8">
      <c r="A31" t="s">
        <v>1625</v>
      </c>
      <c r="B31" t="s">
        <v>799</v>
      </c>
      <c r="C31" t="s">
        <v>251</v>
      </c>
      <c r="D31" s="1">
        <v>1</v>
      </c>
      <c r="E31" s="2">
        <v>0</v>
      </c>
      <c r="F31" s="2">
        <v>0</v>
      </c>
      <c r="G31" t="s">
        <v>1609</v>
      </c>
      <c r="H31" t="s">
        <v>1609</v>
      </c>
    </row>
    <row r="32" spans="1:8">
      <c r="A32" t="s">
        <v>1626</v>
      </c>
      <c r="B32" t="s">
        <v>799</v>
      </c>
      <c r="C32" t="s">
        <v>251</v>
      </c>
      <c r="D32" s="1">
        <v>15.78</v>
      </c>
      <c r="E32" s="2">
        <v>3.85</v>
      </c>
      <c r="F32" s="2">
        <v>60.75</v>
      </c>
      <c r="G32" t="s">
        <v>1609</v>
      </c>
      <c r="H32" t="s">
        <v>1609</v>
      </c>
    </row>
    <row r="33" spans="1:8">
      <c r="A33" t="s">
        <v>1627</v>
      </c>
      <c r="B33" t="s">
        <v>799</v>
      </c>
      <c r="C33" t="s">
        <v>251</v>
      </c>
      <c r="D33" s="1">
        <v>15.88</v>
      </c>
      <c r="E33" s="2">
        <v>3.85</v>
      </c>
      <c r="F33" s="2">
        <v>61.14</v>
      </c>
      <c r="G33" t="s">
        <v>1609</v>
      </c>
      <c r="H33" t="s">
        <v>1609</v>
      </c>
    </row>
    <row r="34" spans="1:8">
      <c r="A34" t="s">
        <v>1628</v>
      </c>
      <c r="B34" t="s">
        <v>799</v>
      </c>
      <c r="C34" t="s">
        <v>251</v>
      </c>
      <c r="D34" s="1">
        <v>15.91</v>
      </c>
      <c r="E34" s="2">
        <v>3.85</v>
      </c>
      <c r="F34" s="2">
        <v>61.25</v>
      </c>
      <c r="G34" t="s">
        <v>1609</v>
      </c>
      <c r="H34" t="s">
        <v>1609</v>
      </c>
    </row>
    <row r="35" spans="1:8">
      <c r="A35" t="s">
        <v>1629</v>
      </c>
      <c r="B35" t="s">
        <v>799</v>
      </c>
      <c r="C35" t="s">
        <v>251</v>
      </c>
      <c r="D35" s="1">
        <v>15.82</v>
      </c>
      <c r="E35" s="2">
        <v>3.85</v>
      </c>
      <c r="F35" s="2">
        <v>60.91</v>
      </c>
      <c r="G35" t="s">
        <v>1609</v>
      </c>
      <c r="H35" t="s">
        <v>1609</v>
      </c>
    </row>
    <row r="36" spans="1:8">
      <c r="A36" t="s">
        <v>1630</v>
      </c>
      <c r="B36" t="s">
        <v>799</v>
      </c>
      <c r="C36" t="s">
        <v>251</v>
      </c>
      <c r="D36" s="1">
        <v>15.91</v>
      </c>
      <c r="E36" s="2">
        <v>3.85</v>
      </c>
      <c r="F36" s="2">
        <v>61.25</v>
      </c>
      <c r="G36" t="s">
        <v>1609</v>
      </c>
      <c r="H36" t="s">
        <v>1609</v>
      </c>
    </row>
    <row r="37" spans="1:8">
      <c r="A37" t="s">
        <v>1631</v>
      </c>
      <c r="B37" t="s">
        <v>799</v>
      </c>
      <c r="C37" t="s">
        <v>251</v>
      </c>
      <c r="D37" s="1">
        <v>15.88</v>
      </c>
      <c r="E37" s="2">
        <v>3.85</v>
      </c>
      <c r="F37" s="2">
        <v>61.14</v>
      </c>
      <c r="G37" t="s">
        <v>1609</v>
      </c>
      <c r="H37" t="s">
        <v>1609</v>
      </c>
    </row>
    <row r="38" spans="1:8">
      <c r="A38" t="s">
        <v>1632</v>
      </c>
      <c r="B38" t="s">
        <v>799</v>
      </c>
      <c r="C38" t="s">
        <v>251</v>
      </c>
      <c r="D38" s="1">
        <v>15.87</v>
      </c>
      <c r="E38" s="2">
        <v>3.85</v>
      </c>
      <c r="F38" s="2">
        <v>61.1</v>
      </c>
      <c r="G38" t="s">
        <v>1609</v>
      </c>
      <c r="H38" t="s">
        <v>1609</v>
      </c>
    </row>
    <row r="39" spans="1:8">
      <c r="A39" t="s">
        <v>1633</v>
      </c>
      <c r="B39" t="s">
        <v>799</v>
      </c>
      <c r="C39" t="s">
        <v>251</v>
      </c>
      <c r="D39" s="1">
        <v>15.92</v>
      </c>
      <c r="E39" s="2">
        <v>3.85</v>
      </c>
      <c r="F39" s="2">
        <v>61.29</v>
      </c>
      <c r="G39" t="s">
        <v>1609</v>
      </c>
      <c r="H39" t="s">
        <v>1609</v>
      </c>
    </row>
    <row r="40" spans="1:8">
      <c r="A40" t="s">
        <v>1634</v>
      </c>
      <c r="B40" t="s">
        <v>799</v>
      </c>
      <c r="C40" t="s">
        <v>1635</v>
      </c>
      <c r="D40" s="1">
        <v>16.83</v>
      </c>
      <c r="E40" s="2">
        <v>5.45</v>
      </c>
      <c r="F40" s="2">
        <v>91.72</v>
      </c>
      <c r="G40" t="s">
        <v>1575</v>
      </c>
      <c r="H40" t="s">
        <v>1575</v>
      </c>
    </row>
    <row r="41" spans="1:8">
      <c r="A41" t="s">
        <v>1636</v>
      </c>
      <c r="B41" t="s">
        <v>1637</v>
      </c>
      <c r="C41" t="s">
        <v>1617</v>
      </c>
      <c r="D41" s="1">
        <v>1</v>
      </c>
      <c r="E41" s="2">
        <v>650</v>
      </c>
      <c r="F41" s="2">
        <v>650</v>
      </c>
      <c r="G41" t="s">
        <v>1575</v>
      </c>
      <c r="H41" t="s">
        <v>1575</v>
      </c>
    </row>
    <row r="42" spans="1:8">
      <c r="A42" t="s">
        <v>1638</v>
      </c>
      <c r="B42" t="s">
        <v>1639</v>
      </c>
      <c r="C42" t="s">
        <v>1617</v>
      </c>
      <c r="D42" s="1">
        <v>1</v>
      </c>
      <c r="E42" s="2">
        <v>650</v>
      </c>
      <c r="F42" s="2">
        <v>650</v>
      </c>
      <c r="G42" t="s">
        <v>1575</v>
      </c>
      <c r="H42" t="s">
        <v>1575</v>
      </c>
    </row>
    <row r="43" spans="1:8">
      <c r="A43" t="s">
        <v>1640</v>
      </c>
      <c r="B43" t="s">
        <v>1641</v>
      </c>
      <c r="C43" t="s">
        <v>1617</v>
      </c>
      <c r="D43" s="1">
        <v>1</v>
      </c>
      <c r="E43" s="2">
        <v>650</v>
      </c>
      <c r="F43" s="2">
        <v>650</v>
      </c>
      <c r="G43" t="s">
        <v>1575</v>
      </c>
      <c r="H43" t="s">
        <v>1575</v>
      </c>
    </row>
    <row r="44" spans="1:8">
      <c r="A44" t="s">
        <v>1642</v>
      </c>
      <c r="B44" t="s">
        <v>904</v>
      </c>
      <c r="C44" t="s">
        <v>1605</v>
      </c>
      <c r="D44" s="1">
        <v>20.82</v>
      </c>
      <c r="E44" s="2">
        <v>3.1</v>
      </c>
      <c r="F44" s="2">
        <v>64.54</v>
      </c>
      <c r="G44" t="s">
        <v>1609</v>
      </c>
      <c r="H44" t="s">
        <v>1609</v>
      </c>
    </row>
    <row r="45" spans="1:8">
      <c r="A45" t="s">
        <v>1643</v>
      </c>
      <c r="B45" t="s">
        <v>904</v>
      </c>
      <c r="C45" t="s">
        <v>259</v>
      </c>
      <c r="D45" s="1">
        <v>20.73</v>
      </c>
      <c r="E45" s="2">
        <v>4.15</v>
      </c>
      <c r="F45" s="2">
        <v>86.03</v>
      </c>
      <c r="G45" t="s">
        <v>1600</v>
      </c>
      <c r="H45" t="s">
        <v>1600</v>
      </c>
    </row>
    <row r="46" spans="1:8">
      <c r="A46" t="s">
        <v>1644</v>
      </c>
      <c r="B46" t="s">
        <v>974</v>
      </c>
      <c r="C46" t="s">
        <v>1645</v>
      </c>
      <c r="D46" s="1">
        <v>18.42</v>
      </c>
      <c r="E46" s="2">
        <v>4.15</v>
      </c>
      <c r="F46" s="2">
        <v>76.44</v>
      </c>
      <c r="G46" t="s">
        <v>1575</v>
      </c>
      <c r="H46" t="s">
        <v>1575</v>
      </c>
    </row>
    <row r="47" spans="1:8">
      <c r="A47" t="s">
        <v>1646</v>
      </c>
      <c r="B47" t="s">
        <v>1013</v>
      </c>
      <c r="C47" t="s">
        <v>1647</v>
      </c>
      <c r="D47" s="1">
        <v>17.63</v>
      </c>
      <c r="E47" s="2">
        <v>7.3</v>
      </c>
      <c r="F47" s="2">
        <v>128.7</v>
      </c>
      <c r="G47" t="s">
        <v>501</v>
      </c>
      <c r="H47" t="s">
        <v>501</v>
      </c>
    </row>
    <row r="48" spans="1:8">
      <c r="A48" t="s">
        <v>1648</v>
      </c>
      <c r="B48" t="s">
        <v>1064</v>
      </c>
      <c r="C48" t="s">
        <v>1649</v>
      </c>
      <c r="D48" s="1">
        <v>23.4</v>
      </c>
      <c r="E48" s="2">
        <v>3.45</v>
      </c>
      <c r="F48" s="2">
        <v>80.73</v>
      </c>
      <c r="G48" t="s">
        <v>14</v>
      </c>
      <c r="H48" t="s">
        <v>14</v>
      </c>
    </row>
    <row r="49" spans="1:8">
      <c r="A49" t="s">
        <v>1650</v>
      </c>
      <c r="B49" t="s">
        <v>1105</v>
      </c>
      <c r="C49" t="s">
        <v>1651</v>
      </c>
      <c r="D49" s="1">
        <v>16.39</v>
      </c>
      <c r="E49" s="2">
        <v>4.3</v>
      </c>
      <c r="F49" s="2">
        <v>70.48</v>
      </c>
      <c r="G49" t="s">
        <v>1652</v>
      </c>
      <c r="H49" t="s">
        <v>1652</v>
      </c>
    </row>
    <row r="50" spans="1:8">
      <c r="A50" t="s">
        <v>1653</v>
      </c>
      <c r="B50" t="s">
        <v>1115</v>
      </c>
      <c r="C50" t="s">
        <v>1617</v>
      </c>
      <c r="D50" s="1">
        <v>1</v>
      </c>
      <c r="E50" s="2">
        <v>325</v>
      </c>
      <c r="F50" s="2">
        <v>325</v>
      </c>
      <c r="G50" t="s">
        <v>1575</v>
      </c>
      <c r="H50" t="s">
        <v>1575</v>
      </c>
    </row>
    <row r="51" spans="1:8">
      <c r="A51" t="s">
        <v>1654</v>
      </c>
      <c r="B51" t="s">
        <v>1137</v>
      </c>
      <c r="C51" t="s">
        <v>1617</v>
      </c>
      <c r="D51" s="1">
        <v>1</v>
      </c>
      <c r="E51" s="2">
        <v>520</v>
      </c>
      <c r="F51" s="2">
        <v>520</v>
      </c>
      <c r="G51" t="s">
        <v>1575</v>
      </c>
      <c r="H51" t="s">
        <v>1575</v>
      </c>
    </row>
    <row r="52" spans="1:8">
      <c r="A52" t="s">
        <v>1655</v>
      </c>
      <c r="B52" t="s">
        <v>1137</v>
      </c>
      <c r="C52" t="s">
        <v>1617</v>
      </c>
      <c r="D52" s="1">
        <v>1</v>
      </c>
      <c r="E52" s="2">
        <v>325</v>
      </c>
      <c r="F52" s="2">
        <v>325</v>
      </c>
      <c r="G52" t="s">
        <v>1575</v>
      </c>
      <c r="H52" t="s">
        <v>1575</v>
      </c>
    </row>
    <row r="53" spans="1:8">
      <c r="A53" t="s">
        <v>1656</v>
      </c>
      <c r="B53" t="s">
        <v>1147</v>
      </c>
      <c r="C53" t="s">
        <v>1657</v>
      </c>
      <c r="D53" s="1">
        <v>17.38</v>
      </c>
      <c r="E53" s="2">
        <v>3.95</v>
      </c>
      <c r="F53" s="2">
        <v>68.65</v>
      </c>
      <c r="G53" t="s">
        <v>1652</v>
      </c>
      <c r="H53" t="s">
        <v>1652</v>
      </c>
    </row>
    <row r="54" spans="1:8">
      <c r="A54" t="s">
        <v>1658</v>
      </c>
      <c r="B54" t="s">
        <v>1147</v>
      </c>
      <c r="C54" t="s">
        <v>1617</v>
      </c>
      <c r="D54" s="1">
        <v>1</v>
      </c>
      <c r="E54" s="2">
        <v>585</v>
      </c>
      <c r="F54" s="2">
        <v>585</v>
      </c>
      <c r="G54" t="s">
        <v>1575</v>
      </c>
      <c r="H54" t="s">
        <v>1575</v>
      </c>
    </row>
    <row r="55" spans="1:8">
      <c r="A55" t="s">
        <v>1659</v>
      </c>
      <c r="B55" t="s">
        <v>1170</v>
      </c>
      <c r="C55" t="s">
        <v>1660</v>
      </c>
      <c r="D55" s="1">
        <v>20.53</v>
      </c>
      <c r="E55" s="2">
        <v>3.5</v>
      </c>
      <c r="F55" s="2">
        <v>71.86</v>
      </c>
      <c r="G55" t="s">
        <v>1581</v>
      </c>
      <c r="H55" t="s">
        <v>1582</v>
      </c>
    </row>
    <row r="56" spans="1:8">
      <c r="A56" t="s">
        <v>1661</v>
      </c>
      <c r="B56" t="s">
        <v>1170</v>
      </c>
      <c r="C56" t="s">
        <v>1662</v>
      </c>
      <c r="D56" s="1">
        <v>20.28</v>
      </c>
      <c r="E56" s="2">
        <v>3.25</v>
      </c>
      <c r="F56" s="2">
        <v>65.91</v>
      </c>
      <c r="G56" t="s">
        <v>1663</v>
      </c>
      <c r="H56" t="s">
        <v>1663</v>
      </c>
    </row>
    <row r="57" spans="1:8">
      <c r="A57" t="s">
        <v>1664</v>
      </c>
      <c r="B57" t="s">
        <v>1195</v>
      </c>
      <c r="C57" t="s">
        <v>1665</v>
      </c>
      <c r="D57" s="1">
        <v>18.44</v>
      </c>
      <c r="E57" s="2">
        <v>5.95</v>
      </c>
      <c r="F57" s="2">
        <v>109.72</v>
      </c>
      <c r="G57" t="s">
        <v>1609</v>
      </c>
      <c r="H57" t="s">
        <v>1609</v>
      </c>
    </row>
    <row r="58" spans="1:8">
      <c r="A58" t="s">
        <v>1666</v>
      </c>
      <c r="B58" t="s">
        <v>1274</v>
      </c>
      <c r="C58" t="s">
        <v>1667</v>
      </c>
      <c r="D58" s="1">
        <v>19.41</v>
      </c>
      <c r="E58" s="2">
        <v>3.95</v>
      </c>
      <c r="F58" s="2">
        <v>76.67</v>
      </c>
      <c r="G58" t="s">
        <v>1668</v>
      </c>
      <c r="H58" t="s">
        <v>1668</v>
      </c>
    </row>
    <row r="59" spans="1:8">
      <c r="A59" t="s">
        <v>1669</v>
      </c>
      <c r="B59" t="s">
        <v>1323</v>
      </c>
      <c r="C59" t="s">
        <v>253</v>
      </c>
      <c r="D59" s="1">
        <v>22.53</v>
      </c>
      <c r="E59" s="2">
        <v>4.15</v>
      </c>
      <c r="F59" s="2">
        <v>93.5</v>
      </c>
      <c r="G59" t="s">
        <v>14</v>
      </c>
      <c r="H59" t="s">
        <v>14</v>
      </c>
    </row>
    <row r="60" spans="1:8">
      <c r="A60" t="s">
        <v>1670</v>
      </c>
      <c r="B60" t="s">
        <v>1323</v>
      </c>
      <c r="C60" t="s">
        <v>1671</v>
      </c>
      <c r="D60" s="1">
        <v>20.73</v>
      </c>
      <c r="E60" s="2">
        <v>5.95</v>
      </c>
      <c r="F60" s="2">
        <v>123.34</v>
      </c>
      <c r="G60" t="s">
        <v>1663</v>
      </c>
      <c r="H60" t="s">
        <v>1663</v>
      </c>
    </row>
    <row r="61" spans="1:8">
      <c r="A61" t="s">
        <v>1672</v>
      </c>
      <c r="B61" t="s">
        <v>1673</v>
      </c>
      <c r="C61" t="s">
        <v>1617</v>
      </c>
      <c r="D61" s="1">
        <v>1</v>
      </c>
      <c r="E61" s="2">
        <v>520</v>
      </c>
      <c r="F61" s="2">
        <v>520</v>
      </c>
      <c r="G61" t="s">
        <v>1575</v>
      </c>
      <c r="H61" t="s">
        <v>1575</v>
      </c>
    </row>
    <row r="62" spans="1:8">
      <c r="A62" t="s">
        <v>1674</v>
      </c>
      <c r="B62" t="s">
        <v>1675</v>
      </c>
      <c r="C62" t="s">
        <v>1617</v>
      </c>
      <c r="D62" s="1">
        <v>1</v>
      </c>
      <c r="E62" s="2">
        <v>585</v>
      </c>
      <c r="F62" s="2">
        <v>585</v>
      </c>
      <c r="G62" t="s">
        <v>1575</v>
      </c>
      <c r="H62" t="s">
        <v>1575</v>
      </c>
    </row>
    <row r="63" spans="1:8">
      <c r="A63" t="s">
        <v>1676</v>
      </c>
      <c r="B63" t="s">
        <v>1675</v>
      </c>
      <c r="C63" t="s">
        <v>1617</v>
      </c>
      <c r="D63" s="1">
        <v>8</v>
      </c>
      <c r="E63" s="2">
        <v>520</v>
      </c>
      <c r="F63" s="2">
        <v>4160</v>
      </c>
      <c r="G63" t="s">
        <v>1575</v>
      </c>
      <c r="H63" t="s">
        <v>1575</v>
      </c>
    </row>
    <row r="64" spans="1:8">
      <c r="A64" t="s">
        <v>1677</v>
      </c>
      <c r="B64" t="s">
        <v>1389</v>
      </c>
      <c r="C64" t="s">
        <v>1678</v>
      </c>
      <c r="D64" s="1">
        <v>20.7</v>
      </c>
      <c r="E64" s="2">
        <v>4.15</v>
      </c>
      <c r="F64" s="2">
        <v>85.91</v>
      </c>
      <c r="G64" t="s">
        <v>1679</v>
      </c>
      <c r="H64" t="s">
        <v>1679</v>
      </c>
    </row>
    <row r="65" spans="1:8">
      <c r="A65" t="s">
        <v>1680</v>
      </c>
      <c r="B65" t="s">
        <v>1389</v>
      </c>
      <c r="C65" t="s">
        <v>441</v>
      </c>
      <c r="D65" s="1">
        <v>20.92</v>
      </c>
      <c r="E65" s="2">
        <v>4.7</v>
      </c>
      <c r="F65" s="2">
        <v>98.32</v>
      </c>
      <c r="G65" t="s">
        <v>1681</v>
      </c>
      <c r="H65" t="s">
        <v>1681</v>
      </c>
    </row>
    <row r="66" spans="1:8">
      <c r="A66" t="s">
        <v>1682</v>
      </c>
      <c r="B66" t="s">
        <v>1425</v>
      </c>
      <c r="C66" t="s">
        <v>270</v>
      </c>
      <c r="D66" s="1">
        <v>17.97</v>
      </c>
      <c r="E66" s="2">
        <v>3.85</v>
      </c>
      <c r="F66" s="2">
        <v>69.18</v>
      </c>
      <c r="G66" t="s">
        <v>1679</v>
      </c>
      <c r="H66" t="s">
        <v>1679</v>
      </c>
    </row>
    <row r="67" spans="1:8">
      <c r="A67"/>
      <c r="B67"/>
      <c r="C67"/>
      <c r="D67" s="1"/>
      <c r="E67" s="2" t="s">
        <v>1560</v>
      </c>
      <c r="F67" s="2">
        <f ca="1">SUBTOTAL(109,Table2[TOTAL])</f>
        <v>0</v>
      </c>
      <c r="G67"/>
      <c r="H6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1683</v>
      </c>
      <c r="B2" t="s">
        <v>437</v>
      </c>
      <c r="C2" t="s">
        <v>1684</v>
      </c>
      <c r="D2" s="1">
        <v>22.4</v>
      </c>
      <c r="E2" s="2">
        <v>6.85</v>
      </c>
      <c r="F2" s="2">
        <v>6.85</v>
      </c>
      <c r="G2" t="s">
        <v>1685</v>
      </c>
      <c r="H2" t="s">
        <v>501</v>
      </c>
    </row>
    <row r="3" spans="1:8">
      <c r="A3" t="s">
        <v>1686</v>
      </c>
      <c r="B3" t="s">
        <v>734</v>
      </c>
      <c r="C3" t="s">
        <v>1687</v>
      </c>
      <c r="D3" s="1">
        <v>18.19</v>
      </c>
      <c r="E3" s="2">
        <v>8</v>
      </c>
      <c r="F3" s="2">
        <v>8</v>
      </c>
      <c r="G3" t="s">
        <v>1688</v>
      </c>
      <c r="H3" t="s">
        <v>1663</v>
      </c>
    </row>
    <row r="4" spans="1:8">
      <c r="A4" t="s">
        <v>1689</v>
      </c>
      <c r="B4" t="s">
        <v>734</v>
      </c>
      <c r="C4" t="s">
        <v>1690</v>
      </c>
      <c r="D4" s="1">
        <v>20.47</v>
      </c>
      <c r="E4" s="2">
        <v>8.5</v>
      </c>
      <c r="F4" s="2">
        <v>8.5</v>
      </c>
      <c r="G4" t="s">
        <v>1691</v>
      </c>
      <c r="H4" t="s">
        <v>1572</v>
      </c>
    </row>
    <row r="5" spans="1:8">
      <c r="A5" t="s">
        <v>1692</v>
      </c>
      <c r="B5" t="s">
        <v>771</v>
      </c>
      <c r="C5" t="s">
        <v>1693</v>
      </c>
      <c r="D5" s="1">
        <v>6</v>
      </c>
      <c r="E5" s="2">
        <v>5.2</v>
      </c>
      <c r="F5" s="2">
        <v>5.2</v>
      </c>
      <c r="G5" t="s">
        <v>1694</v>
      </c>
      <c r="H5" t="s">
        <v>1582</v>
      </c>
    </row>
    <row r="6" spans="1:8">
      <c r="A6" t="s">
        <v>1695</v>
      </c>
      <c r="B6" t="s">
        <v>1105</v>
      </c>
      <c r="C6" t="s">
        <v>1696</v>
      </c>
      <c r="D6" s="1">
        <v>6</v>
      </c>
      <c r="E6" s="2">
        <v>6.2</v>
      </c>
      <c r="F6" s="2">
        <v>6.2</v>
      </c>
      <c r="G6" t="s">
        <v>1697</v>
      </c>
      <c r="H6" t="s">
        <v>1582</v>
      </c>
    </row>
    <row r="7" spans="1:8">
      <c r="A7" t="s">
        <v>1698</v>
      </c>
      <c r="B7" t="s">
        <v>1389</v>
      </c>
      <c r="C7" t="s">
        <v>1699</v>
      </c>
      <c r="D7" s="1">
        <v>21.14</v>
      </c>
      <c r="E7" s="2">
        <v>4.7</v>
      </c>
      <c r="F7" s="2">
        <v>4.7</v>
      </c>
      <c r="G7" t="s">
        <v>1700</v>
      </c>
      <c r="H7" t="s">
        <v>1568</v>
      </c>
    </row>
    <row r="8" spans="1:8">
      <c r="A8" t="s">
        <v>1701</v>
      </c>
      <c r="B8" t="s">
        <v>1389</v>
      </c>
      <c r="C8" t="s">
        <v>1408</v>
      </c>
      <c r="D8" s="1">
        <v>21.31</v>
      </c>
      <c r="E8" s="2">
        <v>6.15</v>
      </c>
      <c r="F8" s="2">
        <v>6.15</v>
      </c>
      <c r="G8" t="s">
        <v>1702</v>
      </c>
      <c r="H8" t="s">
        <v>1668</v>
      </c>
    </row>
    <row r="9" spans="1:8">
      <c r="A9" t="s">
        <v>1703</v>
      </c>
      <c r="B9" t="s">
        <v>1425</v>
      </c>
      <c r="C9" t="s">
        <v>1704</v>
      </c>
      <c r="D9" s="1">
        <v>17.82</v>
      </c>
      <c r="E9" s="2">
        <v>3.95</v>
      </c>
      <c r="F9" s="2">
        <v>3.95</v>
      </c>
      <c r="G9" t="s">
        <v>1705</v>
      </c>
      <c r="H9" t="s">
        <v>1679</v>
      </c>
    </row>
    <row r="10" spans="1:8">
      <c r="A10"/>
      <c r="B10"/>
      <c r="C10"/>
      <c r="D10" s="1"/>
      <c r="E10" s="2" t="s">
        <v>1560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1706</v>
      </c>
      <c r="D1" t="s">
        <v>1707</v>
      </c>
      <c r="E1" t="s">
        <v>1708</v>
      </c>
      <c r="F1" t="s">
        <v>1709</v>
      </c>
      <c r="G1" t="s">
        <v>1710</v>
      </c>
      <c r="H1" t="s">
        <v>1711</v>
      </c>
      <c r="I1" t="s">
        <v>5</v>
      </c>
    </row>
    <row r="2" spans="1:9">
      <c r="A2" t="s">
        <v>71</v>
      </c>
      <c r="B2" t="s">
        <v>69</v>
      </c>
      <c r="C2" t="s">
        <v>1712</v>
      </c>
      <c r="D2">
        <v>552</v>
      </c>
      <c r="F2" s="3"/>
      <c r="H2" s="4"/>
      <c r="I2" s="2">
        <v>1174.05</v>
      </c>
    </row>
    <row r="3" spans="1:9">
      <c r="A3" t="s">
        <v>168</v>
      </c>
      <c r="B3" t="s">
        <v>167</v>
      </c>
      <c r="C3" t="s">
        <v>1712</v>
      </c>
      <c r="D3">
        <v>562</v>
      </c>
      <c r="E3" t="s">
        <v>1558</v>
      </c>
      <c r="F3" s="3">
        <v>95</v>
      </c>
      <c r="H3" s="4"/>
      <c r="I3" s="2">
        <v>1840.85</v>
      </c>
    </row>
    <row r="4" spans="1:9">
      <c r="A4" t="s">
        <v>565</v>
      </c>
      <c r="B4" t="s">
        <v>563</v>
      </c>
      <c r="C4" t="s">
        <v>1713</v>
      </c>
      <c r="D4">
        <v>0</v>
      </c>
      <c r="F4" s="3"/>
      <c r="H4" s="4"/>
      <c r="I4" s="2">
        <v>469.4</v>
      </c>
    </row>
    <row r="5" spans="1:9">
      <c r="A5" t="s">
        <v>1066</v>
      </c>
      <c r="B5" t="s">
        <v>1064</v>
      </c>
      <c r="C5" t="s">
        <v>1712</v>
      </c>
      <c r="D5">
        <v>564</v>
      </c>
      <c r="F5" s="3"/>
      <c r="G5" t="s">
        <v>1559</v>
      </c>
      <c r="H5" s="4">
        <v>-247.67</v>
      </c>
      <c r="I5" s="2">
        <v>1486.04</v>
      </c>
    </row>
    <row r="6" spans="1:9">
      <c r="A6" t="s">
        <v>1090</v>
      </c>
      <c r="B6" t="s">
        <v>1089</v>
      </c>
      <c r="C6" t="s">
        <v>1712</v>
      </c>
      <c r="D6">
        <v>554</v>
      </c>
      <c r="F6" s="3"/>
      <c r="H6" s="4"/>
      <c r="I6" s="2">
        <v>1205</v>
      </c>
    </row>
    <row r="7" spans="1:9">
      <c r="A7" t="s">
        <v>1106</v>
      </c>
      <c r="B7" t="s">
        <v>1105</v>
      </c>
      <c r="C7" t="s">
        <v>1712</v>
      </c>
      <c r="D7">
        <v>563</v>
      </c>
      <c r="F7" s="3"/>
      <c r="H7" s="4"/>
      <c r="I7" s="2">
        <v>595.28</v>
      </c>
    </row>
    <row r="8" spans="1:9">
      <c r="A8" t="s">
        <v>1116</v>
      </c>
      <c r="B8" t="s">
        <v>1115</v>
      </c>
      <c r="C8" t="s">
        <v>1712</v>
      </c>
      <c r="D8">
        <v>539</v>
      </c>
      <c r="F8" s="3"/>
      <c r="H8" s="4"/>
      <c r="I8" s="2">
        <v>1749.81</v>
      </c>
    </row>
    <row r="9" spans="1:9">
      <c r="A9" t="s">
        <v>1138</v>
      </c>
      <c r="B9" t="s">
        <v>1137</v>
      </c>
      <c r="C9" t="s">
        <v>1712</v>
      </c>
      <c r="D9">
        <v>523</v>
      </c>
      <c r="F9" s="3"/>
      <c r="H9" s="4"/>
      <c r="I9" s="2">
        <v>585.63</v>
      </c>
    </row>
    <row r="10" spans="1:9">
      <c r="A10" t="s">
        <v>1148</v>
      </c>
      <c r="B10" t="s">
        <v>1147</v>
      </c>
      <c r="C10" t="s">
        <v>1712</v>
      </c>
      <c r="D10">
        <v>523</v>
      </c>
      <c r="F10" s="3"/>
      <c r="H10" s="4"/>
      <c r="I10" s="2">
        <v>1647.42</v>
      </c>
    </row>
    <row r="11" spans="1:9">
      <c r="A11" t="s">
        <v>1171</v>
      </c>
      <c r="B11" t="s">
        <v>1170</v>
      </c>
      <c r="C11" t="s">
        <v>1712</v>
      </c>
      <c r="D11">
        <v>523</v>
      </c>
      <c r="F11" s="3"/>
      <c r="H11" s="4"/>
      <c r="I11" s="2">
        <v>2207.6</v>
      </c>
    </row>
    <row r="12" spans="1:9">
      <c r="A12" t="s">
        <v>1197</v>
      </c>
      <c r="B12" t="s">
        <v>1195</v>
      </c>
      <c r="C12" t="s">
        <v>1712</v>
      </c>
      <c r="D12">
        <v>524</v>
      </c>
      <c r="F12" s="3"/>
      <c r="H12" s="4"/>
      <c r="I12" s="2">
        <v>1608.82</v>
      </c>
    </row>
    <row r="13" spans="1:9">
      <c r="A13" t="s">
        <v>1223</v>
      </c>
      <c r="B13" t="s">
        <v>1222</v>
      </c>
      <c r="C13" t="s">
        <v>1712</v>
      </c>
      <c r="D13">
        <v>557</v>
      </c>
      <c r="F13" s="3"/>
      <c r="H13" s="4"/>
      <c r="I13" s="2">
        <v>1218.42</v>
      </c>
    </row>
    <row r="14" spans="1:9">
      <c r="A14" t="s">
        <v>1240</v>
      </c>
      <c r="B14" t="s">
        <v>1239</v>
      </c>
      <c r="C14" t="s">
        <v>1712</v>
      </c>
      <c r="D14">
        <v>555</v>
      </c>
      <c r="F14" s="3"/>
      <c r="H14" s="4"/>
      <c r="I14" s="2">
        <v>1988.94</v>
      </c>
    </row>
    <row r="15" spans="1:9">
      <c r="A15" t="s">
        <v>1271</v>
      </c>
      <c r="B15" t="s">
        <v>1270</v>
      </c>
      <c r="C15" t="s">
        <v>1712</v>
      </c>
      <c r="D15">
        <v>528</v>
      </c>
      <c r="F15" s="3"/>
      <c r="H15" s="4"/>
      <c r="I15" s="2">
        <v>199.02</v>
      </c>
    </row>
    <row r="16" spans="1:9">
      <c r="A16" t="s">
        <v>1275</v>
      </c>
      <c r="B16" t="s">
        <v>1274</v>
      </c>
      <c r="C16" t="s">
        <v>1712</v>
      </c>
      <c r="D16">
        <v>536</v>
      </c>
      <c r="F16" s="3"/>
      <c r="H16" s="4"/>
      <c r="I16" s="2">
        <v>2348.56</v>
      </c>
    </row>
    <row r="17" spans="1:9">
      <c r="A17" t="s">
        <v>1303</v>
      </c>
      <c r="B17" t="s">
        <v>1302</v>
      </c>
      <c r="C17" t="s">
        <v>1712</v>
      </c>
      <c r="D17">
        <v>527</v>
      </c>
      <c r="F17" s="3"/>
      <c r="H17" s="4"/>
      <c r="I17" s="2">
        <v>546.83</v>
      </c>
    </row>
    <row r="18" spans="1:9">
      <c r="A18" t="s">
        <v>1310</v>
      </c>
      <c r="B18" t="s">
        <v>1309</v>
      </c>
      <c r="C18" t="s">
        <v>1712</v>
      </c>
      <c r="D18">
        <v>556</v>
      </c>
      <c r="F18" s="3"/>
      <c r="H18" s="4"/>
      <c r="I18" s="2">
        <v>1573.53</v>
      </c>
    </row>
    <row r="19" spans="1:9">
      <c r="A19" t="s">
        <v>1324</v>
      </c>
      <c r="B19" t="s">
        <v>1323</v>
      </c>
      <c r="C19" t="s">
        <v>1713</v>
      </c>
      <c r="D19">
        <v>0</v>
      </c>
      <c r="F19" s="3"/>
      <c r="H19" s="4"/>
      <c r="I19" s="2">
        <v>2660.12</v>
      </c>
    </row>
    <row r="20" spans="1:9">
      <c r="A20" t="s">
        <v>1360</v>
      </c>
      <c r="B20" t="s">
        <v>1359</v>
      </c>
      <c r="C20" t="s">
        <v>1712</v>
      </c>
      <c r="D20">
        <v>523</v>
      </c>
      <c r="F20" s="3"/>
      <c r="H20" s="4"/>
      <c r="I20" s="2">
        <v>1634.14</v>
      </c>
    </row>
    <row r="21" spans="1:9">
      <c r="A21" t="s">
        <v>1379</v>
      </c>
      <c r="B21" t="s">
        <v>1378</v>
      </c>
      <c r="C21" t="s">
        <v>1712</v>
      </c>
      <c r="D21">
        <v>548</v>
      </c>
      <c r="F21" s="3"/>
      <c r="H21" s="4"/>
      <c r="I21" s="2">
        <v>740.43</v>
      </c>
    </row>
    <row r="22" spans="1:9">
      <c r="A22" t="s">
        <v>1390</v>
      </c>
      <c r="B22" t="s">
        <v>1389</v>
      </c>
      <c r="C22" t="s">
        <v>1712</v>
      </c>
      <c r="D22">
        <v>532</v>
      </c>
      <c r="F22" s="3"/>
      <c r="H22" s="4"/>
      <c r="I22" s="2">
        <v>2856.55</v>
      </c>
    </row>
    <row r="23" spans="1:9">
      <c r="A23" t="s">
        <v>1426</v>
      </c>
      <c r="B23" t="s">
        <v>1425</v>
      </c>
      <c r="C23" t="s">
        <v>1712</v>
      </c>
      <c r="D23">
        <v>558</v>
      </c>
      <c r="F23" s="3"/>
      <c r="H23" s="4"/>
      <c r="I23" s="2">
        <v>2246.67</v>
      </c>
    </row>
    <row r="24" spans="1:9">
      <c r="A24" t="s">
        <v>1463</v>
      </c>
      <c r="B24" t="s">
        <v>1462</v>
      </c>
      <c r="C24" t="s">
        <v>1713</v>
      </c>
      <c r="D24">
        <v>0</v>
      </c>
      <c r="F24" s="3"/>
      <c r="H24" s="4"/>
      <c r="I24" s="2">
        <v>1972.26</v>
      </c>
    </row>
    <row r="25" spans="1:9">
      <c r="A25" t="s">
        <v>1493</v>
      </c>
      <c r="B25" t="s">
        <v>1492</v>
      </c>
      <c r="C25" t="s">
        <v>1712</v>
      </c>
      <c r="D25">
        <v>546</v>
      </c>
      <c r="F25" s="3"/>
      <c r="H25" s="4"/>
      <c r="I25" s="2">
        <v>1687.34</v>
      </c>
    </row>
    <row r="26" spans="1:9">
      <c r="A26" t="s">
        <v>1513</v>
      </c>
      <c r="B26" t="s">
        <v>1512</v>
      </c>
      <c r="C26" t="s">
        <v>1712</v>
      </c>
      <c r="D26">
        <v>551</v>
      </c>
      <c r="F26" s="3"/>
      <c r="H26" s="4"/>
      <c r="I26" s="2">
        <v>1491.47</v>
      </c>
    </row>
    <row r="27" spans="1:9">
      <c r="A27" t="s">
        <v>1537</v>
      </c>
      <c r="B27" t="s">
        <v>1536</v>
      </c>
      <c r="C27" t="s">
        <v>1712</v>
      </c>
      <c r="D27">
        <v>549</v>
      </c>
      <c r="F27" s="3"/>
      <c r="H27" s="4"/>
      <c r="I27" s="2">
        <v>1859.54</v>
      </c>
    </row>
    <row r="28" spans="1:9">
      <c r="A28" t="s">
        <v>13</v>
      </c>
      <c r="B28" t="s">
        <v>11</v>
      </c>
      <c r="C28" t="s">
        <v>1712</v>
      </c>
      <c r="D28">
        <v>557</v>
      </c>
      <c r="F28" s="3"/>
      <c r="H28" s="4"/>
      <c r="I28" s="2">
        <v>1612.14</v>
      </c>
    </row>
    <row r="29" spans="1:9">
      <c r="A29" t="s">
        <v>48</v>
      </c>
      <c r="B29" t="s">
        <v>46</v>
      </c>
      <c r="C29" t="s">
        <v>1712</v>
      </c>
      <c r="D29">
        <v>529</v>
      </c>
      <c r="F29" s="3"/>
      <c r="H29" s="4"/>
      <c r="I29" s="2">
        <v>1772.38</v>
      </c>
    </row>
    <row r="30" spans="1:9">
      <c r="A30" t="s">
        <v>98</v>
      </c>
      <c r="B30" t="s">
        <v>96</v>
      </c>
      <c r="C30" t="s">
        <v>1712</v>
      </c>
      <c r="D30">
        <v>565</v>
      </c>
      <c r="E30" t="s">
        <v>1558</v>
      </c>
      <c r="F30" s="3">
        <v>155</v>
      </c>
      <c r="H30" s="4"/>
      <c r="I30" s="2">
        <v>3281.67</v>
      </c>
    </row>
    <row r="31" spans="1:9">
      <c r="A31" t="s">
        <v>141</v>
      </c>
      <c r="B31" t="s">
        <v>140</v>
      </c>
      <c r="C31" t="s">
        <v>1712</v>
      </c>
      <c r="D31">
        <v>545</v>
      </c>
      <c r="F31" s="3"/>
      <c r="H31" s="4"/>
      <c r="I31" s="2">
        <v>2205.3</v>
      </c>
    </row>
    <row r="32" spans="1:9">
      <c r="A32" t="s">
        <v>194</v>
      </c>
      <c r="B32" t="s">
        <v>192</v>
      </c>
      <c r="C32" t="s">
        <v>1713</v>
      </c>
      <c r="D32">
        <v>0</v>
      </c>
      <c r="E32" t="s">
        <v>1558</v>
      </c>
      <c r="F32" s="3">
        <v>130</v>
      </c>
      <c r="H32" s="4"/>
      <c r="I32" s="2">
        <v>2619.19</v>
      </c>
    </row>
    <row r="33" spans="1:9">
      <c r="A33" t="s">
        <v>225</v>
      </c>
      <c r="B33" t="s">
        <v>224</v>
      </c>
      <c r="C33" t="s">
        <v>1712</v>
      </c>
      <c r="D33">
        <v>522</v>
      </c>
      <c r="F33" s="3"/>
      <c r="H33" s="4"/>
      <c r="I33" s="2">
        <v>2580.66</v>
      </c>
    </row>
    <row r="34" spans="1:9">
      <c r="A34" t="s">
        <v>246</v>
      </c>
      <c r="B34" t="s">
        <v>245</v>
      </c>
      <c r="C34" t="s">
        <v>1712</v>
      </c>
      <c r="D34">
        <v>525</v>
      </c>
      <c r="F34" s="3"/>
      <c r="H34" s="4"/>
      <c r="I34" s="2">
        <v>1868.28</v>
      </c>
    </row>
    <row r="35" spans="1:9">
      <c r="A35" t="s">
        <v>290</v>
      </c>
      <c r="B35" t="s">
        <v>288</v>
      </c>
      <c r="C35" t="s">
        <v>1712</v>
      </c>
      <c r="D35">
        <v>540</v>
      </c>
      <c r="F35" s="3"/>
      <c r="H35" s="4"/>
      <c r="I35" s="2">
        <v>1823.19</v>
      </c>
    </row>
    <row r="36" spans="1:9">
      <c r="A36" t="s">
        <v>331</v>
      </c>
      <c r="B36" t="s">
        <v>329</v>
      </c>
      <c r="C36" t="s">
        <v>1712</v>
      </c>
      <c r="D36">
        <v>539</v>
      </c>
      <c r="F36" s="3"/>
      <c r="H36" s="4"/>
      <c r="I36" s="2">
        <v>412.59</v>
      </c>
    </row>
    <row r="37" spans="1:9">
      <c r="A37" t="s">
        <v>337</v>
      </c>
      <c r="B37" t="s">
        <v>336</v>
      </c>
      <c r="C37" t="s">
        <v>1712</v>
      </c>
      <c r="D37">
        <v>526</v>
      </c>
      <c r="F37" s="3"/>
      <c r="H37" s="4"/>
      <c r="I37" s="2">
        <v>2213.9</v>
      </c>
    </row>
    <row r="38" spans="1:9">
      <c r="A38" t="s">
        <v>373</v>
      </c>
      <c r="B38" t="s">
        <v>372</v>
      </c>
      <c r="C38" t="s">
        <v>1712</v>
      </c>
      <c r="D38">
        <v>539</v>
      </c>
      <c r="F38" s="3"/>
      <c r="H38" s="4"/>
      <c r="I38" s="2">
        <v>2307.9</v>
      </c>
    </row>
    <row r="39" spans="1:9">
      <c r="A39" t="s">
        <v>408</v>
      </c>
      <c r="B39" t="s">
        <v>407</v>
      </c>
      <c r="C39" t="s">
        <v>1712</v>
      </c>
      <c r="D39">
        <v>535</v>
      </c>
      <c r="F39" s="3"/>
      <c r="H39" s="4"/>
      <c r="I39" s="2">
        <v>1556.69</v>
      </c>
    </row>
    <row r="40" spans="1:9">
      <c r="A40" t="s">
        <v>439</v>
      </c>
      <c r="B40" t="s">
        <v>437</v>
      </c>
      <c r="C40" t="s">
        <v>1712</v>
      </c>
      <c r="D40">
        <v>531</v>
      </c>
      <c r="F40" s="3"/>
      <c r="H40" s="4"/>
      <c r="I40" s="2">
        <v>2364.83</v>
      </c>
    </row>
    <row r="41" spans="1:9">
      <c r="A41" t="s">
        <v>480</v>
      </c>
      <c r="B41" t="s">
        <v>479</v>
      </c>
      <c r="C41" t="s">
        <v>1712</v>
      </c>
      <c r="D41">
        <v>542</v>
      </c>
      <c r="F41" s="3"/>
      <c r="H41" s="4"/>
      <c r="I41" s="2">
        <v>1208.79</v>
      </c>
    </row>
    <row r="42" spans="1:9">
      <c r="A42" t="s">
        <v>500</v>
      </c>
      <c r="B42" t="s">
        <v>499</v>
      </c>
      <c r="C42" t="s">
        <v>1712</v>
      </c>
      <c r="D42">
        <v>544</v>
      </c>
      <c r="F42" s="3"/>
      <c r="G42" t="s">
        <v>1559</v>
      </c>
      <c r="H42" s="4">
        <v>-165.3</v>
      </c>
      <c r="I42" s="2">
        <v>1627.75</v>
      </c>
    </row>
    <row r="43" spans="1:9">
      <c r="A43" t="s">
        <v>531</v>
      </c>
      <c r="B43" t="s">
        <v>530</v>
      </c>
      <c r="C43" t="s">
        <v>1712</v>
      </c>
      <c r="D43">
        <v>543</v>
      </c>
      <c r="F43" s="3"/>
      <c r="G43" t="s">
        <v>1559</v>
      </c>
      <c r="H43" s="4">
        <v>-202.35</v>
      </c>
      <c r="I43" s="2">
        <v>1995.83</v>
      </c>
    </row>
    <row r="44" spans="1:9">
      <c r="A44" t="s">
        <v>578</v>
      </c>
      <c r="B44" t="s">
        <v>577</v>
      </c>
      <c r="C44" t="s">
        <v>1712</v>
      </c>
      <c r="D44">
        <v>558</v>
      </c>
      <c r="F44" s="3"/>
      <c r="H44" s="4"/>
      <c r="I44" s="2">
        <v>2301.49</v>
      </c>
    </row>
    <row r="45" spans="1:9">
      <c r="A45" t="s">
        <v>615</v>
      </c>
      <c r="B45" t="s">
        <v>614</v>
      </c>
      <c r="C45" t="s">
        <v>1712</v>
      </c>
      <c r="D45">
        <v>521</v>
      </c>
      <c r="F45" s="3"/>
      <c r="H45" s="4"/>
      <c r="I45" s="2">
        <v>1758.85</v>
      </c>
    </row>
    <row r="46" spans="1:9">
      <c r="A46" t="s">
        <v>650</v>
      </c>
      <c r="B46" t="s">
        <v>649</v>
      </c>
      <c r="C46" t="s">
        <v>1712</v>
      </c>
      <c r="D46">
        <v>547</v>
      </c>
      <c r="F46" s="3"/>
      <c r="H46" s="4"/>
      <c r="I46" s="2">
        <v>1529.5</v>
      </c>
    </row>
    <row r="47" spans="1:9">
      <c r="A47" t="s">
        <v>678</v>
      </c>
      <c r="B47" t="s">
        <v>677</v>
      </c>
      <c r="C47" t="s">
        <v>1712</v>
      </c>
      <c r="D47">
        <v>538</v>
      </c>
      <c r="F47" s="3"/>
      <c r="H47" s="4"/>
      <c r="I47" s="2">
        <v>1468.95</v>
      </c>
    </row>
    <row r="48" spans="1:9">
      <c r="A48" t="s">
        <v>708</v>
      </c>
      <c r="B48" t="s">
        <v>707</v>
      </c>
      <c r="C48" t="s">
        <v>1712</v>
      </c>
      <c r="D48">
        <v>537</v>
      </c>
      <c r="F48" s="3"/>
      <c r="H48" s="4"/>
      <c r="I48" s="2">
        <v>1189.31</v>
      </c>
    </row>
    <row r="49" spans="1:9">
      <c r="A49" t="s">
        <v>736</v>
      </c>
      <c r="B49" t="s">
        <v>734</v>
      </c>
      <c r="C49" t="s">
        <v>1713</v>
      </c>
      <c r="D49">
        <v>0</v>
      </c>
      <c r="F49" s="3"/>
      <c r="H49" s="4"/>
      <c r="I49" s="2">
        <v>2147.08</v>
      </c>
    </row>
    <row r="50" spans="1:9">
      <c r="A50" t="s">
        <v>772</v>
      </c>
      <c r="B50" t="s">
        <v>771</v>
      </c>
      <c r="C50" t="s">
        <v>1712</v>
      </c>
      <c r="D50">
        <v>533</v>
      </c>
      <c r="F50" s="3"/>
      <c r="H50" s="4"/>
      <c r="I50" s="2">
        <v>1560.42</v>
      </c>
    </row>
    <row r="51" spans="1:9">
      <c r="A51" t="s">
        <v>800</v>
      </c>
      <c r="B51" t="s">
        <v>799</v>
      </c>
      <c r="C51" t="s">
        <v>1712</v>
      </c>
      <c r="D51">
        <v>530</v>
      </c>
      <c r="F51" s="3"/>
      <c r="H51" s="4"/>
      <c r="I51" s="2">
        <v>1597.86</v>
      </c>
    </row>
    <row r="52" spans="1:9">
      <c r="A52" t="s">
        <v>831</v>
      </c>
      <c r="B52" t="s">
        <v>829</v>
      </c>
      <c r="C52" t="s">
        <v>1712</v>
      </c>
      <c r="D52">
        <v>566</v>
      </c>
      <c r="F52" s="3"/>
      <c r="H52" s="4"/>
      <c r="I52" s="2">
        <v>1857.71</v>
      </c>
    </row>
    <row r="53" spans="1:9">
      <c r="A53" t="s">
        <v>857</v>
      </c>
      <c r="B53" t="s">
        <v>856</v>
      </c>
      <c r="C53" t="s">
        <v>1712</v>
      </c>
      <c r="D53">
        <v>534</v>
      </c>
      <c r="F53" s="3"/>
      <c r="H53" s="4"/>
      <c r="I53" s="2">
        <v>1381.24</v>
      </c>
    </row>
    <row r="54" spans="1:9">
      <c r="A54" t="s">
        <v>878</v>
      </c>
      <c r="B54" t="s">
        <v>877</v>
      </c>
      <c r="C54" t="s">
        <v>1712</v>
      </c>
      <c r="D54">
        <v>559</v>
      </c>
      <c r="F54" s="3"/>
      <c r="H54" s="4"/>
      <c r="I54" s="2">
        <v>2157.62</v>
      </c>
    </row>
    <row r="55" spans="1:9">
      <c r="A55" t="s">
        <v>905</v>
      </c>
      <c r="B55" t="s">
        <v>904</v>
      </c>
      <c r="C55" t="s">
        <v>1712</v>
      </c>
      <c r="D55">
        <v>525</v>
      </c>
      <c r="F55" s="3"/>
      <c r="H55" s="4"/>
      <c r="I55" s="2">
        <v>2663.34</v>
      </c>
    </row>
    <row r="56" spans="1:9">
      <c r="A56" t="s">
        <v>942</v>
      </c>
      <c r="B56" t="s">
        <v>941</v>
      </c>
      <c r="C56" t="s">
        <v>1712</v>
      </c>
      <c r="D56">
        <v>553</v>
      </c>
      <c r="F56" s="3"/>
      <c r="H56" s="4"/>
      <c r="I56" s="2">
        <v>1655.62</v>
      </c>
    </row>
    <row r="57" spans="1:9">
      <c r="A57" t="s">
        <v>975</v>
      </c>
      <c r="B57" t="s">
        <v>974</v>
      </c>
      <c r="C57" t="s">
        <v>1712</v>
      </c>
      <c r="D57">
        <v>555</v>
      </c>
      <c r="F57" s="3"/>
      <c r="H57" s="4"/>
      <c r="I57" s="2">
        <v>2044.07</v>
      </c>
    </row>
    <row r="58" spans="1:9">
      <c r="A58" t="s">
        <v>1009</v>
      </c>
      <c r="B58" t="s">
        <v>1007</v>
      </c>
      <c r="C58" t="s">
        <v>1712</v>
      </c>
      <c r="D58">
        <v>550</v>
      </c>
      <c r="F58" s="3"/>
      <c r="H58" s="4"/>
      <c r="I58" s="2">
        <v>307.46</v>
      </c>
    </row>
    <row r="59" spans="1:9">
      <c r="A59" t="s">
        <v>1014</v>
      </c>
      <c r="B59" t="s">
        <v>1013</v>
      </c>
      <c r="C59" t="s">
        <v>1712</v>
      </c>
      <c r="D59">
        <v>541</v>
      </c>
      <c r="F59" s="3"/>
      <c r="H59" s="4"/>
      <c r="I59" s="2">
        <v>471.7</v>
      </c>
    </row>
    <row r="60" spans="1:9">
      <c r="A60" t="s">
        <v>1021</v>
      </c>
      <c r="B60" t="s">
        <v>1020</v>
      </c>
      <c r="C60" t="s">
        <v>1712</v>
      </c>
      <c r="D60">
        <v>550</v>
      </c>
      <c r="F60" s="3"/>
      <c r="H60" s="4"/>
      <c r="I60" s="2">
        <v>1185.67</v>
      </c>
    </row>
    <row r="61" spans="1:9">
      <c r="A61" t="s">
        <v>1037</v>
      </c>
      <c r="B61" t="s">
        <v>1036</v>
      </c>
      <c r="C61" t="s">
        <v>1712</v>
      </c>
      <c r="D61">
        <v>560</v>
      </c>
      <c r="F61" s="3"/>
      <c r="H61" s="4"/>
      <c r="I61" s="2">
        <v>1377.91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2026-06-19T10:23:44Z</dcterms:created>
  <dcterms:modified xsi:type="dcterms:W3CDTF">2026-06-19T10:23:44Z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