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<sst xmlns="http://schemas.openxmlformats.org/spreadsheetml/2006/main" uniqueCount="1632" count="8308">
  <si>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</si>
  <si>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</si>
  <si>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</si>
  <si>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</si>
  <si>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</si>
  <si>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</si>
  <si>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</si>
  <si>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</si>
  <si>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</si>
  <si>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</si>
  <si>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1931017929</t>
  </si>
  <si>
    <t>D11</t>
  </si>
  <si>
    <t>Pugmill P6 TO (323-2628) Revera Sec 3 WSDP</t>
  </si>
  <si>
    <t>R006077</t>
  </si>
  <si>
    <t>09-11-2025 to 09-17-2025</t>
  </si>
  <si>
    <t>1931017949</t>
  </si>
  <si>
    <t>Pugmill P6 TO (323-3168) CNP Hayes Substation</t>
  </si>
  <si>
    <t>1931017989</t>
  </si>
  <si>
    <t>1931018016</t>
  </si>
  <si>
    <t>Pugmill P6 TO (323-2650) DEL WEBB AT RYEHILL SEC 1</t>
  </si>
  <si>
    <t>1931018037</t>
  </si>
  <si>
    <t>Pugmill P6 TO (323-3284) Fulshear Lakes Hillside Sec 4</t>
  </si>
  <si>
    <t>1931018070</t>
  </si>
  <si>
    <t>Pugmill P6 TO (323-2951) Landing Sec 5</t>
  </si>
  <si>
    <t>1931018088</t>
  </si>
  <si>
    <t>Pugmill P6 TO (323-3480) Benton Road</t>
  </si>
  <si>
    <t>1931018107</t>
  </si>
  <si>
    <t>Pugmill P6 TO (323-2103) 323-2103</t>
  </si>
  <si>
    <t>1931018810</t>
  </si>
  <si>
    <t>1931018841</t>
  </si>
  <si>
    <t>1931018866</t>
  </si>
  <si>
    <t>1931018895</t>
  </si>
  <si>
    <t>Pugmill P6 TO (323-3180) DYER LAKES SEC 1</t>
  </si>
  <si>
    <t>1972006146</t>
  </si>
  <si>
    <t>D123</t>
  </si>
  <si>
    <t>Pugmill P15 TO (323-3058) Chuckanut Project</t>
  </si>
  <si>
    <t>R006064</t>
  </si>
  <si>
    <t>1972006160</t>
  </si>
  <si>
    <t>Pugmill P15 TO (323-174) Spellman Detntion Basin - Sprint Sand &amp; Clay</t>
  </si>
  <si>
    <t>1972006172</t>
  </si>
  <si>
    <t>Pugmill P15 TO (323-1860) West Airport Industrial</t>
  </si>
  <si>
    <t>1972006185</t>
  </si>
  <si>
    <t>Pugmill P15 TO (323-3506) FY2023 ST and DRH CONTRACT 2 RUTH ST - STAB ONLY</t>
  </si>
  <si>
    <t>1972006201</t>
  </si>
  <si>
    <t>Pugmill P15 TO (323-2902) Sienna 75 WSD</t>
  </si>
  <si>
    <t>1972006211</t>
  </si>
  <si>
    <t>Pugmill P15 TO (323-3488) Fort Bend Parkway Entrance Ramp</t>
  </si>
  <si>
    <t>1972006222</t>
  </si>
  <si>
    <t>Pugmill P15 TO (323-2942) 323-2942</t>
  </si>
  <si>
    <t>1972006238</t>
  </si>
  <si>
    <t>Pugmill P15 TO (323-2539) IDV Beechnut</t>
  </si>
  <si>
    <t>1972006255</t>
  </si>
  <si>
    <t>Pugmill P15 TO (323-1575) TXDOT-HC. IH-69 RECON-WIDEN-0027-13-200</t>
  </si>
  <si>
    <t>1972006269</t>
  </si>
  <si>
    <t>1972005901</t>
  </si>
  <si>
    <t>D130</t>
  </si>
  <si>
    <t>R006075</t>
  </si>
  <si>
    <t>1972005919</t>
  </si>
  <si>
    <t>Pugmill P15 TO (323-3125) KELSEY SEYBOLD at MISSOURI CITY</t>
  </si>
  <si>
    <t>1972005922</t>
  </si>
  <si>
    <t>1972005989</t>
  </si>
  <si>
    <t>1972005993</t>
  </si>
  <si>
    <t>Pugmill P15 TO (323-2738) Williams Elementary School Replacement</t>
  </si>
  <si>
    <t>1972006111</t>
  </si>
  <si>
    <t>1972006130</t>
  </si>
  <si>
    <t>Pugmill P15 TO (323-2492) Tom Bass Park</t>
  </si>
  <si>
    <t>1972006138</t>
  </si>
  <si>
    <t>1972006150</t>
  </si>
  <si>
    <t>Pugmill P15 TO (323-3386) COH TDO Panel Replace - 10900 Atwell</t>
  </si>
  <si>
    <t>1972006166</t>
  </si>
  <si>
    <t>1972006183</t>
  </si>
  <si>
    <t>1972006199</t>
  </si>
  <si>
    <t>1972006215</t>
  </si>
  <si>
    <t>1972006231</t>
  </si>
  <si>
    <t>1972006249</t>
  </si>
  <si>
    <t>1972006259</t>
  </si>
  <si>
    <t>Pugmill P15 TO (323-2953) Carson 288</t>
  </si>
  <si>
    <t>1972006270</t>
  </si>
  <si>
    <t>1972005907</t>
  </si>
  <si>
    <t>D132</t>
  </si>
  <si>
    <t>Pugmill P15 TO (323-2881) Park 8 Public Roads</t>
  </si>
  <si>
    <t>R006076</t>
  </si>
  <si>
    <t>1972005991</t>
  </si>
  <si>
    <t>1972006003</t>
  </si>
  <si>
    <t>Pugmill P15 TO (323-3319) Caldwell Ranch Blvd 3A and 3B</t>
  </si>
  <si>
    <t>1972006151</t>
  </si>
  <si>
    <t>1972006170</t>
  </si>
  <si>
    <t>1972006178</t>
  </si>
  <si>
    <t>1972006189</t>
  </si>
  <si>
    <t>Pugmill P15 TO (323-2393) 4 HORN</t>
  </si>
  <si>
    <t>1972006203</t>
  </si>
  <si>
    <t>1972006229</t>
  </si>
  <si>
    <t>1972006244</t>
  </si>
  <si>
    <t>1972006260</t>
  </si>
  <si>
    <t>Pugmill P15 TO (323-843) Anderson Road Reconstruction</t>
  </si>
  <si>
    <t>1972006272</t>
  </si>
  <si>
    <t>1973027679</t>
  </si>
  <si>
    <t>D137</t>
  </si>
  <si>
    <t>Pugmill P3 TO (323-2605) Bridgeland Central 5 and 8 WSDP</t>
  </si>
  <si>
    <t>R006067</t>
  </si>
  <si>
    <t>1973027708</t>
  </si>
  <si>
    <t>Pugmill P3 TO (323-1998) Mirabella Dr PH 1 Sec 1 AND 2</t>
  </si>
  <si>
    <t>1973027729</t>
  </si>
  <si>
    <t>Pugmill P3 TO (323-2625) Colonial Pkwy Plaza</t>
  </si>
  <si>
    <t>1973027766</t>
  </si>
  <si>
    <t>Pugmill P3 TO (323-2468) Crossing at Grand Mason</t>
  </si>
  <si>
    <t>1973027809</t>
  </si>
  <si>
    <t>1973027810</t>
  </si>
  <si>
    <t>Pugmill P3 TO (323-3284) Fulshear Lakes Hillside Sec 4</t>
  </si>
  <si>
    <t>1973027880</t>
  </si>
  <si>
    <t>Pugmill P3 TO (323-2370) TXDOT - HARRIS - FM 1960 - CTR 1685-01-090</t>
  </si>
  <si>
    <t>1973028000</t>
  </si>
  <si>
    <t>Pugmill P3 TO (323-3151) Fulshear Bend Drive &amp; Teddy Skies Dr St Ded</t>
  </si>
  <si>
    <t>1973028011</t>
  </si>
  <si>
    <t>Pugmill P3 TO (323-3102) Oakhill Reserve Sec 1 &amp; 2</t>
  </si>
  <si>
    <t>1971010463</t>
  </si>
  <si>
    <t>D158</t>
  </si>
  <si>
    <t>Pugmill P13 TO (323-3292) Kendall Lakes Sec 12 Detention</t>
  </si>
  <si>
    <t>R006072</t>
  </si>
  <si>
    <t>1973027693</t>
  </si>
  <si>
    <t>D167</t>
  </si>
  <si>
    <t>R006079</t>
  </si>
  <si>
    <t>1973027746</t>
  </si>
  <si>
    <t>Pugmill P3 TO (323-910) JUBILEE HAVEN BLVD STREET DED SEC 2 wsd</t>
  </si>
  <si>
    <t>1973027789</t>
  </si>
  <si>
    <t>1973027872</t>
  </si>
  <si>
    <t>Pugmill P3 TO (323-3084) AVALON MEADOWS CROSSING ST DED SEC 1</t>
  </si>
  <si>
    <t>1973027896</t>
  </si>
  <si>
    <t>1973027961</t>
  </si>
  <si>
    <t>1973028015</t>
  </si>
  <si>
    <t>1973028035</t>
  </si>
  <si>
    <t>1973028078</t>
  </si>
  <si>
    <t>1973028117</t>
  </si>
  <si>
    <t>1973028202</t>
  </si>
  <si>
    <t>1973028233</t>
  </si>
  <si>
    <t>Pugmill P3 TO (323-784) Gran Mason Lift Station 1 - NWHCMUD 12</t>
  </si>
  <si>
    <t>1973028270</t>
  </si>
  <si>
    <t>1973028319</t>
  </si>
  <si>
    <t>1973028351</t>
  </si>
  <si>
    <t>Pugmill P3 TO (323-2212) Texas Heritage Marketplace</t>
  </si>
  <si>
    <t>1973028385</t>
  </si>
  <si>
    <t>Pugmill P3 TO (323-3156) Lakes of Cane Island Sec 1 and 2</t>
  </si>
  <si>
    <t>1973028440</t>
  </si>
  <si>
    <t>Pugmill P3 TO (323-2973) 323-2973</t>
  </si>
  <si>
    <t>1973028488</t>
  </si>
  <si>
    <t>Pugmill P3 TO (323-851) Gran Prairie LS 2 - Ph 1 - H CO MUD 570</t>
  </si>
  <si>
    <t>1973028549</t>
  </si>
  <si>
    <t>1973028587</t>
  </si>
  <si>
    <t>1973028640</t>
  </si>
  <si>
    <t>1973028683</t>
  </si>
  <si>
    <t>Pugmill P3 TO (323-260) Dowdell Woods Subdivision Pct 3 Drainage Improvements</t>
  </si>
  <si>
    <t>1973028701</t>
  </si>
  <si>
    <t>1973028755</t>
  </si>
  <si>
    <t>1973028798</t>
  </si>
  <si>
    <t>Pugmill P3 TO (323-2958) 323-2958</t>
  </si>
  <si>
    <t>1973028835</t>
  </si>
  <si>
    <t>1973028893</t>
  </si>
  <si>
    <t>Pugmill P3 TO (323-773) Heights Airline and Drexel Drainage Improv (katy)</t>
  </si>
  <si>
    <t>1973028936</t>
  </si>
  <si>
    <t>1973029107</t>
  </si>
  <si>
    <t>Pugmill P3 TO (323-3421) Betka Bussines Park</t>
  </si>
  <si>
    <t>1973029157</t>
  </si>
  <si>
    <t>1973029191</t>
  </si>
  <si>
    <t>Pugmill P3 TO (323-3175) NW 99 BUSINESS PARK SEC 1</t>
  </si>
  <si>
    <t>1936010895</t>
  </si>
  <si>
    <t>D173</t>
  </si>
  <si>
    <t>Pugmill P10 TO (323-2554) BRIARLY PH 1B WSDP</t>
  </si>
  <si>
    <t>R006060</t>
  </si>
  <si>
    <t>1936010905</t>
  </si>
  <si>
    <t>Pugmill P10 TO (323-2735) Woodhaven Estates Sec 5</t>
  </si>
  <si>
    <t>1936010920</t>
  </si>
  <si>
    <t>1936010932</t>
  </si>
  <si>
    <t>1936010937</t>
  </si>
  <si>
    <t>1936010952</t>
  </si>
  <si>
    <t>Pugmill P10 TO (323-3374) Woodhaven Estates Sec 4 - WSDP</t>
  </si>
  <si>
    <t>1936010963</t>
  </si>
  <si>
    <t>1936010970</t>
  </si>
  <si>
    <t>1936010975</t>
  </si>
  <si>
    <t>Pugmill P10 TO (323-2601) MILL CREEK ESTATES SEC 7</t>
  </si>
  <si>
    <t>1936010979</t>
  </si>
  <si>
    <t>1936010983</t>
  </si>
  <si>
    <t>1936010994</t>
  </si>
  <si>
    <t>1936011000</t>
  </si>
  <si>
    <t>1936011014</t>
  </si>
  <si>
    <t>Pugmill P10 TO (323-351) Wildtree Section 5 WSD&amp;P</t>
  </si>
  <si>
    <t>1936011023</t>
  </si>
  <si>
    <t>1936011031</t>
  </si>
  <si>
    <t>1936011038</t>
  </si>
  <si>
    <t>Pugmill P10 TO (323-3237) Tex-Star/Omaha Ranch</t>
  </si>
  <si>
    <t>1936011048</t>
  </si>
  <si>
    <t>1936011055</t>
  </si>
  <si>
    <t>1936011060</t>
  </si>
  <si>
    <t>1936011067</t>
  </si>
  <si>
    <t>Pugmill P10 TO (323-3431) Berryknoll Sec 1 WSD</t>
  </si>
  <si>
    <t>1936011074</t>
  </si>
  <si>
    <t>1936011079</t>
  </si>
  <si>
    <t>1936011084</t>
  </si>
  <si>
    <t>1936011092</t>
  </si>
  <si>
    <t>1936011101</t>
  </si>
  <si>
    <t>1936011105</t>
  </si>
  <si>
    <t>1936011116</t>
  </si>
  <si>
    <t>1936011130</t>
  </si>
  <si>
    <t>1936011137</t>
  </si>
  <si>
    <t>1936011143</t>
  </si>
  <si>
    <t>Pugmill P10 TO (323-814) 323-814</t>
  </si>
  <si>
    <t>1936011154</t>
  </si>
  <si>
    <t>1936011170</t>
  </si>
  <si>
    <t>1936011183</t>
  </si>
  <si>
    <t>1936011196</t>
  </si>
  <si>
    <t>Pugmill P10 TO (323-261) Magnolia Lagoon</t>
  </si>
  <si>
    <t>1936011210</t>
  </si>
  <si>
    <t>1936011214</t>
  </si>
  <si>
    <t>1936011230</t>
  </si>
  <si>
    <t>1936011247</t>
  </si>
  <si>
    <t>1936011253</t>
  </si>
  <si>
    <t>1936011261</t>
  </si>
  <si>
    <t>1936011273</t>
  </si>
  <si>
    <t>1936011278</t>
  </si>
  <si>
    <t>1936011294</t>
  </si>
  <si>
    <t>1936011297</t>
  </si>
  <si>
    <t>1936011310</t>
  </si>
  <si>
    <t>1936011321</t>
  </si>
  <si>
    <t>1936011328</t>
  </si>
  <si>
    <t>1973027685</t>
  </si>
  <si>
    <t>D195</t>
  </si>
  <si>
    <t>R006066</t>
  </si>
  <si>
    <t>1973027718</t>
  </si>
  <si>
    <t>1971010710</t>
  </si>
  <si>
    <t>D209</t>
  </si>
  <si>
    <t>Pugmill P13 TO (323-611) TXDOT - GALVESTON - SH 146 - LEAGUE CITY - 0389-06</t>
  </si>
  <si>
    <t>R006061</t>
  </si>
  <si>
    <t>1971010735</t>
  </si>
  <si>
    <t>Pugmill P13 TO (323-1681) Utilities and LS SH 96 GCWID 12</t>
  </si>
  <si>
    <t>1971010754</t>
  </si>
  <si>
    <t>Pugmill P13 TO (323-3399) Preservation Creek Ph 2 Sec 3</t>
  </si>
  <si>
    <t>1971010771</t>
  </si>
  <si>
    <t>Pugmill P13 TO (323-2357) LANDING BLVD PH II ERVIN STREET PH IV - WSD</t>
  </si>
  <si>
    <t>1971010788</t>
  </si>
  <si>
    <t>Pugmill P13 TO (323-1389) TXDOT - G.CO. - FM 518 IMPR</t>
  </si>
  <si>
    <t>1971010802</t>
  </si>
  <si>
    <t xml:space="preserve">Pugmill P13 TO (323-1591) Turner St and Butlers Rd Recon </t>
  </si>
  <si>
    <t>1971010821</t>
  </si>
  <si>
    <t>Pugmill P13 TO (323-3215) Preservation Creek Ph 1 Seg 1</t>
  </si>
  <si>
    <t>1971010841</t>
  </si>
  <si>
    <t>Pugmill P13 TO (323-2003) 323-2003</t>
  </si>
  <si>
    <t>1971010873</t>
  </si>
  <si>
    <t>1971010888</t>
  </si>
  <si>
    <t>Pugmill P13 TO (323-3524) TXDOT - H.CO.FM 1959 (DIXIE FARM) - 1844-01-029</t>
  </si>
  <si>
    <t>1971010912</t>
  </si>
  <si>
    <t>1971010938</t>
  </si>
  <si>
    <t>1971010948</t>
  </si>
  <si>
    <t>1971010969</t>
  </si>
  <si>
    <t>Pugmill P13 TO (323-3472) Centerpoint - Santa Fe Service Center</t>
  </si>
  <si>
    <t>1971010984</t>
  </si>
  <si>
    <t>1971010999</t>
  </si>
  <si>
    <t>1971011035</t>
  </si>
  <si>
    <t>1971011060</t>
  </si>
  <si>
    <t>Pugmill P13 TO (323-2984) Wild Peach</t>
  </si>
  <si>
    <t>1971011090</t>
  </si>
  <si>
    <t>Pugmill P13 TO (323-3397) Preservation Creek Ph 2 Sec 4</t>
  </si>
  <si>
    <t>1971011110</t>
  </si>
  <si>
    <t>Pugmill P13 TO (323-199) Bayou Lakes Sec 5</t>
  </si>
  <si>
    <t>1971011124</t>
  </si>
  <si>
    <t>1972006175</t>
  </si>
  <si>
    <t>D231</t>
  </si>
  <si>
    <t>R006062</t>
  </si>
  <si>
    <t>1972006191</t>
  </si>
  <si>
    <t>1972006206</t>
  </si>
  <si>
    <t>1972006225</t>
  </si>
  <si>
    <t>1972006245</t>
  </si>
  <si>
    <t>1972006265</t>
  </si>
  <si>
    <t>1972006207</t>
  </si>
  <si>
    <t>D232</t>
  </si>
  <si>
    <t>R006068</t>
  </si>
  <si>
    <t>1938010141</t>
  </si>
  <si>
    <t>D264</t>
  </si>
  <si>
    <t>Pugmill P12 TO (323-2040) RIVIERA OINES PH 2 DET and MG</t>
  </si>
  <si>
    <t>R006055</t>
  </si>
  <si>
    <t>1938010146</t>
  </si>
  <si>
    <t>Pugmill P12 TO (323-3007) 323-3007</t>
  </si>
  <si>
    <t>1938010166</t>
  </si>
  <si>
    <t>Pugmill P12 TO (323-3193) TERRITORY AT PORTER - DRAINAGE AND DETENTION</t>
  </si>
  <si>
    <t>1938010178</t>
  </si>
  <si>
    <t>Pugmill P12 TO (323-3099) Highlands Sec 20</t>
  </si>
  <si>
    <t>1938010193</t>
  </si>
  <si>
    <t>Pugmill P12 TO (323-1751) CROSBY WAREHOUSE</t>
  </si>
  <si>
    <t>1938010216</t>
  </si>
  <si>
    <t>Pugmill P12 TO (323-3247) Sila Section 10</t>
  </si>
  <si>
    <t>1938010227</t>
  </si>
  <si>
    <t>Pugmill P12 TO (323-3202) Faulkner</t>
  </si>
  <si>
    <t>1938010246</t>
  </si>
  <si>
    <t>1938010263</t>
  </si>
  <si>
    <t>Pugmill P12 TO (323-2888) Pelly Place Section 4</t>
  </si>
  <si>
    <t>1938010286</t>
  </si>
  <si>
    <t>1938010438</t>
  </si>
  <si>
    <t>Pugmill P12 TO (323-2447) Spring High School Early Package 2</t>
  </si>
  <si>
    <t>1938010460</t>
  </si>
  <si>
    <t>1938010476</t>
  </si>
  <si>
    <t>Pugmill P12 TO (323-3331) Sundance Cove Sec 11 WSDP</t>
  </si>
  <si>
    <t>1938010506</t>
  </si>
  <si>
    <t>1938010523</t>
  </si>
  <si>
    <t>1938010538</t>
  </si>
  <si>
    <t>1938010555</t>
  </si>
  <si>
    <t>1938010563</t>
  </si>
  <si>
    <t>Pugmill P12 TO (323-3211) McCoys 121 New Caney, TX 77357</t>
  </si>
  <si>
    <t>1938010572</t>
  </si>
  <si>
    <t>1938010593</t>
  </si>
  <si>
    <t>1938010603</t>
  </si>
  <si>
    <t>Pugmill P12 TO (323-3332) SYNOVA SEC 6 - WSD</t>
  </si>
  <si>
    <t>1938010621</t>
  </si>
  <si>
    <t>1938010637</t>
  </si>
  <si>
    <t>1938010653</t>
  </si>
  <si>
    <t>1938010669</t>
  </si>
  <si>
    <t>Pugmill P12 TO (323-3428) SUNDANCE BEND DR ST DED SEC 1</t>
  </si>
  <si>
    <t>1938010690</t>
  </si>
  <si>
    <t>1938010704</t>
  </si>
  <si>
    <t>1938010724</t>
  </si>
  <si>
    <t>1938010747</t>
  </si>
  <si>
    <t>Pugmill P12 TO (323-3337) NORTHPARK DRIVE OVERPASS</t>
  </si>
  <si>
    <t>1938010759</t>
  </si>
  <si>
    <t>1938010775</t>
  </si>
  <si>
    <t>Pugmill P12 TO (323-3543) Sundance Cove Sec 14 WSDP</t>
  </si>
  <si>
    <t>1938010799</t>
  </si>
  <si>
    <t>1938010815</t>
  </si>
  <si>
    <t>1938010835</t>
  </si>
  <si>
    <t>Pugmill P12 TO (323-3262) NCISD West Fork HS Practice Field</t>
  </si>
  <si>
    <t>1938010847</t>
  </si>
  <si>
    <t>1938010874</t>
  </si>
  <si>
    <t>Pugmill P12 TO (323-3093) Conc Chnl Reprs-Clover Valley-HCFCD</t>
  </si>
  <si>
    <t>1938010888</t>
  </si>
  <si>
    <t>1938010908</t>
  </si>
  <si>
    <t>1971010464</t>
  </si>
  <si>
    <t>D267</t>
  </si>
  <si>
    <t>Pugmill P13 TO (323-1052) VIDA MAR SEC 1 WSD</t>
  </si>
  <si>
    <t>R006073</t>
  </si>
  <si>
    <t>1971010490</t>
  </si>
  <si>
    <t>1971010509</t>
  </si>
  <si>
    <t>1971010566</t>
  </si>
  <si>
    <t>1971010592</t>
  </si>
  <si>
    <t>1971010628</t>
  </si>
  <si>
    <t>Pugmill P13 TO (323-3455) Vida Mar Sec 1</t>
  </si>
  <si>
    <t>1971010647</t>
  </si>
  <si>
    <t>1971010677</t>
  </si>
  <si>
    <t>1971010681</t>
  </si>
  <si>
    <t>Pugmill P13 TO (323-2745) Beamer Road Ph 1A</t>
  </si>
  <si>
    <t>1971010699</t>
  </si>
  <si>
    <t>Pugmill P13 TO (323-2840) HCA Clear Lake Expansion Ph 2</t>
  </si>
  <si>
    <t>1971010716</t>
  </si>
  <si>
    <t>1971010727</t>
  </si>
  <si>
    <t>1931017946</t>
  </si>
  <si>
    <t>D277</t>
  </si>
  <si>
    <t>Pugmill P6 TO (323-1341) The George Detention and Grading</t>
  </si>
  <si>
    <t>R006058</t>
  </si>
  <si>
    <t>1931017959</t>
  </si>
  <si>
    <t>1931018002</t>
  </si>
  <si>
    <t>1931018023</t>
  </si>
  <si>
    <t>1931018042</t>
  </si>
  <si>
    <t>1931018087</t>
  </si>
  <si>
    <t>1931018110</t>
  </si>
  <si>
    <t>1931018154</t>
  </si>
  <si>
    <t>Pugmill P6 TO (323-2718) Revera Det and MG</t>
  </si>
  <si>
    <t>1931018170</t>
  </si>
  <si>
    <t>Pugmill P6 TO (323-1213) 323-1213</t>
  </si>
  <si>
    <t>1931018208</t>
  </si>
  <si>
    <t>1931018230</t>
  </si>
  <si>
    <t>1931018248</t>
  </si>
  <si>
    <t>Pugmill P6 TO (323-2862) Emergency services fire station - REVISED</t>
  </si>
  <si>
    <t>1931018263</t>
  </si>
  <si>
    <t>1931018445</t>
  </si>
  <si>
    <t>Pugmill P6 TO (323-3379) Amandera PH 1 Det</t>
  </si>
  <si>
    <t>1931018474</t>
  </si>
  <si>
    <t>1931018497</t>
  </si>
  <si>
    <t>Pugmill P6 TO (323-1420) BURNEY-OLD RICHMOND ROAD</t>
  </si>
  <si>
    <t>1931018529</t>
  </si>
  <si>
    <t>Pugmill P6 TO (323-3489) HCO Outfall Replacement-Rustling Leaves Dr</t>
  </si>
  <si>
    <t>1931018652</t>
  </si>
  <si>
    <t>Pugmill P6 TO (323-2843) JDW Reese Business Park</t>
  </si>
  <si>
    <t>1931018665</t>
  </si>
  <si>
    <t>Pugmill P6 TO (323-2998) Manton Hall Way Public Roadway Impr</t>
  </si>
  <si>
    <t>1931018693</t>
  </si>
  <si>
    <t>1931018704</t>
  </si>
  <si>
    <t>1931018727</t>
  </si>
  <si>
    <t>1931018762</t>
  </si>
  <si>
    <t>1931018792</t>
  </si>
  <si>
    <t>1936010891</t>
  </si>
  <si>
    <t>D279</t>
  </si>
  <si>
    <t>R006059</t>
  </si>
  <si>
    <t>1936010900</t>
  </si>
  <si>
    <t>1936010914</t>
  </si>
  <si>
    <t>1936010923</t>
  </si>
  <si>
    <t>1936010934</t>
  </si>
  <si>
    <t>1936010943</t>
  </si>
  <si>
    <t>1936010950</t>
  </si>
  <si>
    <t>1936010962</t>
  </si>
  <si>
    <t>1936010968</t>
  </si>
  <si>
    <t>1936010974</t>
  </si>
  <si>
    <t>1936010978</t>
  </si>
  <si>
    <t>1936010981</t>
  </si>
  <si>
    <t>1936010990</t>
  </si>
  <si>
    <t>1936010997</t>
  </si>
  <si>
    <t>1936011012</t>
  </si>
  <si>
    <t>Pugmill P10 TO (323-684) 323-684</t>
  </si>
  <si>
    <t>1936011020</t>
  </si>
  <si>
    <t>1936011028</t>
  </si>
  <si>
    <t>1936011034</t>
  </si>
  <si>
    <t>1936011046</t>
  </si>
  <si>
    <t>1936011052</t>
  </si>
  <si>
    <t>1936011056</t>
  </si>
  <si>
    <t>1936011059</t>
  </si>
  <si>
    <t>1936011066</t>
  </si>
  <si>
    <t>1936011073</t>
  </si>
  <si>
    <t>1936011076</t>
  </si>
  <si>
    <t>1936011082</t>
  </si>
  <si>
    <t>1936011086</t>
  </si>
  <si>
    <t>1936011094</t>
  </si>
  <si>
    <t>1936011103</t>
  </si>
  <si>
    <t>1936011110</t>
  </si>
  <si>
    <t>1936011122</t>
  </si>
  <si>
    <t>1936011129</t>
  </si>
  <si>
    <t>1936011139</t>
  </si>
  <si>
    <t>1936011145</t>
  </si>
  <si>
    <t>1936011157</t>
  </si>
  <si>
    <t>1936011163</t>
  </si>
  <si>
    <t>Pugmill P10 TO (323-3326) AUDUBON HERON RUN SEC 9</t>
  </si>
  <si>
    <t>1936011171</t>
  </si>
  <si>
    <t>1936011182</t>
  </si>
  <si>
    <t>1936011188</t>
  </si>
  <si>
    <t>1936011198</t>
  </si>
  <si>
    <t>1936011208</t>
  </si>
  <si>
    <t>1936011225</t>
  </si>
  <si>
    <t>1936011231</t>
  </si>
  <si>
    <t>1936011248</t>
  </si>
  <si>
    <t>1936011263</t>
  </si>
  <si>
    <t>1936011276</t>
  </si>
  <si>
    <t>1936011282</t>
  </si>
  <si>
    <t>Pugmill P10 TO (323-3367) Heartland Pass WSD</t>
  </si>
  <si>
    <t>1936011289</t>
  </si>
  <si>
    <t>1936011304</t>
  </si>
  <si>
    <t>1936011314</t>
  </si>
  <si>
    <t>1936011325</t>
  </si>
  <si>
    <t>1936011333</t>
  </si>
  <si>
    <t>1936011338</t>
  </si>
  <si>
    <t>1934017014</t>
  </si>
  <si>
    <t>D291</t>
  </si>
  <si>
    <t>Pugmill P8 TO (323-3368) La Porte High School Adds Reno Pkg 2</t>
  </si>
  <si>
    <t>R006056</t>
  </si>
  <si>
    <t>1934017061</t>
  </si>
  <si>
    <t>Pugmill P8 TO (323-3391) Anton Paar BTS</t>
  </si>
  <si>
    <t>1934017093</t>
  </si>
  <si>
    <t>Pugmill P8 TO (323-3223) WHCRWA SWSP Segments Mesa</t>
  </si>
  <si>
    <t>1934017118</t>
  </si>
  <si>
    <t>Pugmill P8 TO (323-2552) Shepard Heights Townhomes</t>
  </si>
  <si>
    <t>1934017158</t>
  </si>
  <si>
    <t>Pugmill P8 TO (323-1846) 323-1846</t>
  </si>
  <si>
    <t>1934017188</t>
  </si>
  <si>
    <t>Pugmill P8 TO (323-2913) Oak Glen Ph 2</t>
  </si>
  <si>
    <t>1934017412</t>
  </si>
  <si>
    <t>Pugmill P8 TO (323-3285) WHCRWA SWSP Segments A1 and A2 - SHADY</t>
  </si>
  <si>
    <t>1934017436</t>
  </si>
  <si>
    <t>Pugmill P8 TO (323-1794) Imperial Valley Industrial - Civil</t>
  </si>
  <si>
    <t>1934017483</t>
  </si>
  <si>
    <t>Pugmill P8 TO (323-3141) Americold</t>
  </si>
  <si>
    <t>1934017556</t>
  </si>
  <si>
    <t>Pugmill P8 TO (323-386) 323-386</t>
  </si>
  <si>
    <t>1934017633</t>
  </si>
  <si>
    <t>Pugmill P8 TO (323-2948) HUMBLE RD</t>
  </si>
  <si>
    <t>1934017659</t>
  </si>
  <si>
    <t>Pugmill P8 TO (323-604) WHCRWA SWSP Segments A1 and A2 - MESA</t>
  </si>
  <si>
    <t>1934017674</t>
  </si>
  <si>
    <t>Pugmill P8 TO (323-2697) Crown Central Transport Houston</t>
  </si>
  <si>
    <t>1934017904</t>
  </si>
  <si>
    <t>1972005904</t>
  </si>
  <si>
    <t>D30</t>
  </si>
  <si>
    <t>R006074</t>
  </si>
  <si>
    <t>1972005990</t>
  </si>
  <si>
    <t>1972005999</t>
  </si>
  <si>
    <t>Pugmill P15 TO (323-333) TXDOT (McGREGOR)- SH 288-0598-01-105</t>
  </si>
  <si>
    <t>1972006159</t>
  </si>
  <si>
    <t>1937011965</t>
  </si>
  <si>
    <t>D35</t>
  </si>
  <si>
    <t>Pugmill P11 TO (323-3313) Caldwell Crossing Sec 5</t>
  </si>
  <si>
    <t>R006070</t>
  </si>
  <si>
    <t>1937011982</t>
  </si>
  <si>
    <t>Pugmill P11 TO (323-2144) Magnolia Creek Sec 1</t>
  </si>
  <si>
    <t>1937012003</t>
  </si>
  <si>
    <t>Pugmill P11 TO (323-3048) MERIDIANA SEC 26A</t>
  </si>
  <si>
    <t>1937012025</t>
  </si>
  <si>
    <t>Pugmill P11 TO (323-09) The Hills Sims Park Trails</t>
  </si>
  <si>
    <t>1937012050</t>
  </si>
  <si>
    <t>Pugmill P11 TO (323-3453) Caldwell Crossing Sec 6</t>
  </si>
  <si>
    <t>1937012064</t>
  </si>
  <si>
    <t>1937012085</t>
  </si>
  <si>
    <t>1937012098</t>
  </si>
  <si>
    <t>Pugmill P11 TO (323-433) Barry Rose WRF phase 1</t>
  </si>
  <si>
    <t>1937012168</t>
  </si>
  <si>
    <t>Pugmill P11 TO (323-3205) Manvel Town Center Culvert Extension</t>
  </si>
  <si>
    <t>1937012176</t>
  </si>
  <si>
    <t>Pugmill P11 TO (323-41) COH Sagemont WWTP Imp Projects</t>
  </si>
  <si>
    <t>1937012208</t>
  </si>
  <si>
    <t>1937012228</t>
  </si>
  <si>
    <t>Pugmill P11 TO (323-2942) 323-2942</t>
  </si>
  <si>
    <t>1937012258</t>
  </si>
  <si>
    <t>1937012279</t>
  </si>
  <si>
    <t>Pugmill P11 TO (323-1575) TXDOT-HC. IH-69 RECON-WIDEN-0027-13-200</t>
  </si>
  <si>
    <t>1937012300</t>
  </si>
  <si>
    <t>Pugmill P11 TO (323-2881) Park 8 Public Roads</t>
  </si>
  <si>
    <t>1937012348</t>
  </si>
  <si>
    <t>Pugmill P11 TO (323-1613) 323-1613</t>
  </si>
  <si>
    <t>1937012390</t>
  </si>
  <si>
    <t>1937012415</t>
  </si>
  <si>
    <t>Pugmill P11 TO (323-333) TXDOT (McGREGOR)- SH 288-0598-01-105</t>
  </si>
  <si>
    <t>1937012474</t>
  </si>
  <si>
    <t>1937012495</t>
  </si>
  <si>
    <t>1937012515</t>
  </si>
  <si>
    <t>1937012540</t>
  </si>
  <si>
    <t>1937012564</t>
  </si>
  <si>
    <t>1937012605</t>
  </si>
  <si>
    <t>Pugmill P11 TO (323-761) BCMUD 21 Expantion</t>
  </si>
  <si>
    <t>1937012615</t>
  </si>
  <si>
    <t>Pugmill P11 TO (323-11) Metro MAINTENANCE WAY</t>
  </si>
  <si>
    <t>1937012647</t>
  </si>
  <si>
    <t>Pugmill P11 TO (323-3477) TXDOT - Harris Bridge Scour - WEST COLUMBIA</t>
  </si>
  <si>
    <t>1937012666</t>
  </si>
  <si>
    <t>Pugmill P11 TO (323-2281) Lowe's Manvel</t>
  </si>
  <si>
    <t>1937012676</t>
  </si>
  <si>
    <t>1937012701</t>
  </si>
  <si>
    <t>1937012743</t>
  </si>
  <si>
    <t>1937012761</t>
  </si>
  <si>
    <t>1937012779</t>
  </si>
  <si>
    <t>1937012792</t>
  </si>
  <si>
    <t>Pugmill P11 TO (323-2374) SIERRA VISTA WEST SEC 11</t>
  </si>
  <si>
    <t>1937012814</t>
  </si>
  <si>
    <t>Pugmill P11 TO (323-1389) TXDOT - G.CO. - FM 518 IMPR</t>
  </si>
  <si>
    <t>1937012845</t>
  </si>
  <si>
    <t>1937012862</t>
  </si>
  <si>
    <t>1937012878</t>
  </si>
  <si>
    <t>1937012002</t>
  </si>
  <si>
    <t>D36</t>
  </si>
  <si>
    <t>R006071</t>
  </si>
  <si>
    <t>1937012021</t>
  </si>
  <si>
    <t>1937012051</t>
  </si>
  <si>
    <t>1937012062</t>
  </si>
  <si>
    <t>1937012106</t>
  </si>
  <si>
    <t>1937012119</t>
  </si>
  <si>
    <t>1937012265</t>
  </si>
  <si>
    <t>Pugmill P11 TO (323-1857) METRO Boost 56 Airline-Pressler</t>
  </si>
  <si>
    <t>1937012286</t>
  </si>
  <si>
    <t>Pugmill P11 TO (323-2906) Chimney Rock Segment 2</t>
  </si>
  <si>
    <t>1937012308</t>
  </si>
  <si>
    <t>1937012416</t>
  </si>
  <si>
    <t>Pugmill P11 TO (323-888) South Point Drng Imprv Proj-City of Texas City</t>
  </si>
  <si>
    <t>1937012513</t>
  </si>
  <si>
    <t>1937012541</t>
  </si>
  <si>
    <t>1937012578</t>
  </si>
  <si>
    <t>Pugmill P11 TO (323-1052) VIDA MAR SEC 1 WSD</t>
  </si>
  <si>
    <t>1937012617</t>
  </si>
  <si>
    <t>Pugmill P11 TO (323-2422) Meridiana Sec 25-A</t>
  </si>
  <si>
    <t>1937012626</t>
  </si>
  <si>
    <t>1972006066</t>
  </si>
  <si>
    <t>1972006126</t>
  </si>
  <si>
    <t>Pugmill P15 TO (323-1640) Menil House</t>
  </si>
  <si>
    <t>1975002436</t>
  </si>
  <si>
    <t>Pugmill P16 TO (323-174) Spellman Detntion Basin - Sprint Sand &amp; Clay</t>
  </si>
  <si>
    <t>1975002445</t>
  </si>
  <si>
    <t>Pugmill P16 TO (323-333) TXDOT (McGREGOR)- SH 288-0598-01-105</t>
  </si>
  <si>
    <t>1975002449</t>
  </si>
  <si>
    <t>Pugmill P16 TO (323-3453) Caldwell Crossing Sec 6</t>
  </si>
  <si>
    <t>1975002452</t>
  </si>
  <si>
    <t>Pugmill P16 TO (323-2340) Friendswood 24 Inch Clear Crossing</t>
  </si>
  <si>
    <t>1937011939</t>
  </si>
  <si>
    <t>D45</t>
  </si>
  <si>
    <t>R006078</t>
  </si>
  <si>
    <t>1937011971</t>
  </si>
  <si>
    <t>1937011987</t>
  </si>
  <si>
    <t>1937012135</t>
  </si>
  <si>
    <t>1937012162</t>
  </si>
  <si>
    <t>1937012180</t>
  </si>
  <si>
    <t>1937012207</t>
  </si>
  <si>
    <t>1937012226</t>
  </si>
  <si>
    <t>1937012253</t>
  </si>
  <si>
    <t>Pugmill P11 TO (323-1860) West Airport Industrial</t>
  </si>
  <si>
    <t>1937012275</t>
  </si>
  <si>
    <t>1937012302</t>
  </si>
  <si>
    <t>1937012325</t>
  </si>
  <si>
    <t>1937012357</t>
  </si>
  <si>
    <t>Pugmill P11 TO (323-3125) KELSEY SEYBOLD at MISSOURI CITY</t>
  </si>
  <si>
    <t>1937012387</t>
  </si>
  <si>
    <t>1937012414</t>
  </si>
  <si>
    <t>1937012437</t>
  </si>
  <si>
    <t>Pugmill P11 TO (323-611) TXDOT - GALVESTON - SH 146 - LEAGUE CITY - 0389-06</t>
  </si>
  <si>
    <t>1937012452</t>
  </si>
  <si>
    <t>1937012467</t>
  </si>
  <si>
    <t>1937012493</t>
  </si>
  <si>
    <t>1937012521</t>
  </si>
  <si>
    <t>Pugmill P11 TO (323-2902) Sienna 75 WSD</t>
  </si>
  <si>
    <t>1937012544</t>
  </si>
  <si>
    <t>1937012562</t>
  </si>
  <si>
    <t>1937012713</t>
  </si>
  <si>
    <t>1937012729</t>
  </si>
  <si>
    <t>1937012768</t>
  </si>
  <si>
    <t>Pugmill P11 TO (323-2879) S Post Oak Blvd and W Sycamore Rd</t>
  </si>
  <si>
    <t>1937012793</t>
  </si>
  <si>
    <t>1937012816</t>
  </si>
  <si>
    <t>1937012846</t>
  </si>
  <si>
    <t>1937012866</t>
  </si>
  <si>
    <t>Pugmill P11 TO (323-3215) Preservation Creek Ph 1 Seg 1</t>
  </si>
  <si>
    <t>1975002424</t>
  </si>
  <si>
    <t>Pugmill P16 TO (323-2144) Magnolia Creek Sec 1</t>
  </si>
  <si>
    <t>1975002426</t>
  </si>
  <si>
    <t>Pugmill P16 TO (323-41) COH Sagemont WWTP Imp Projects</t>
  </si>
  <si>
    <t>1975002430</t>
  </si>
  <si>
    <t>Pugmill P16 TO (323-2906) Chimney Rock Segment 2</t>
  </si>
  <si>
    <t>1975002435</t>
  </si>
  <si>
    <t>1975002440</t>
  </si>
  <si>
    <t>1975002444</t>
  </si>
  <si>
    <t>1975002450</t>
  </si>
  <si>
    <t>1975002454</t>
  </si>
  <si>
    <t>1937011985</t>
  </si>
  <si>
    <t>D61</t>
  </si>
  <si>
    <t>Pugmill P11 TO (323-2561) Pollard Boulevard Phase 2</t>
  </si>
  <si>
    <t>R006069</t>
  </si>
  <si>
    <t>1937011998</t>
  </si>
  <si>
    <t>1937012029</t>
  </si>
  <si>
    <t>1937012046</t>
  </si>
  <si>
    <t>Pugmill P11 TO (323-1781) HPD Bunker and K9 Relocation Facility</t>
  </si>
  <si>
    <t>1937012074</t>
  </si>
  <si>
    <t>1937012099</t>
  </si>
  <si>
    <t>1973027701</t>
  </si>
  <si>
    <t>D76</t>
  </si>
  <si>
    <t>R006057</t>
  </si>
  <si>
    <t>1973027756</t>
  </si>
  <si>
    <t>1973027802</t>
  </si>
  <si>
    <t>1973027833</t>
  </si>
  <si>
    <t>1973027897</t>
  </si>
  <si>
    <t>1973027925</t>
  </si>
  <si>
    <t>Pugmill P3 TO (323-1861) 323-1861</t>
  </si>
  <si>
    <t>1973027959</t>
  </si>
  <si>
    <t>Pugmill P3 TO (323-3342) Burger Bodega</t>
  </si>
  <si>
    <t>1973028005</t>
  </si>
  <si>
    <t>1973028046</t>
  </si>
  <si>
    <t>1973028095</t>
  </si>
  <si>
    <t>1973028136</t>
  </si>
  <si>
    <t>1973028178</t>
  </si>
  <si>
    <t>Pugmill P3 TO (323-576) Reserve at Katy Hockley Sec 1</t>
  </si>
  <si>
    <t>1973028206</t>
  </si>
  <si>
    <t>Pugmill P3 TO (323-3479) Jersey Village HS Reno</t>
  </si>
  <si>
    <t>1973028256</t>
  </si>
  <si>
    <t>1973028282</t>
  </si>
  <si>
    <t>1973028313</t>
  </si>
  <si>
    <t>1973028343</t>
  </si>
  <si>
    <t>1973028373</t>
  </si>
  <si>
    <t>Pugmill P3 TO (323-2120) Lake of Cane Island Detention</t>
  </si>
  <si>
    <t>1973028415</t>
  </si>
  <si>
    <t>1973028432</t>
  </si>
  <si>
    <t>1973028484</t>
  </si>
  <si>
    <t>1973028528</t>
  </si>
  <si>
    <t>1973028653</t>
  </si>
  <si>
    <t>1973028698</t>
  </si>
  <si>
    <t>1973028750</t>
  </si>
  <si>
    <t>1973028804</t>
  </si>
  <si>
    <t>1973028852</t>
  </si>
  <si>
    <t>Pugmill P3 TO (323-1658) Grand Prairie Highlands Sec 13</t>
  </si>
  <si>
    <t>1973028904</t>
  </si>
  <si>
    <t>1973028943</t>
  </si>
  <si>
    <t>1973028956</t>
  </si>
  <si>
    <t>1973029000</t>
  </si>
  <si>
    <t>1973029035</t>
  </si>
  <si>
    <t>1973029069</t>
  </si>
  <si>
    <t>Pugmill P3 TO (323-123) Mill Creek Estates Section 8 WSDP</t>
  </si>
  <si>
    <t>1973029150</t>
  </si>
  <si>
    <t>Pugmill P3 TO (323-1980) 323-1980</t>
  </si>
  <si>
    <t>1973029194</t>
  </si>
  <si>
    <t>1937012078</t>
  </si>
  <si>
    <t>D95</t>
  </si>
  <si>
    <t>R006065</t>
  </si>
  <si>
    <t>1937012100</t>
  </si>
  <si>
    <t>1937012327</t>
  </si>
  <si>
    <t>Pugmill P11 TO (323-3292) Kendall Lakes Sec 12 Detention</t>
  </si>
  <si>
    <t>1937012346</t>
  </si>
  <si>
    <t>Pugmill P11 TO (323-2986) Preservation Creek Phase 1 Section 1</t>
  </si>
  <si>
    <t>1937012372</t>
  </si>
  <si>
    <t>Pugmill P11 TO (323-2984) Wild Peach</t>
  </si>
  <si>
    <t>1937012412</t>
  </si>
  <si>
    <t>1937012428</t>
  </si>
  <si>
    <t>1971010498</t>
  </si>
  <si>
    <t>1971010516</t>
  </si>
  <si>
    <t>1971010540</t>
  </si>
  <si>
    <t>1971010573</t>
  </si>
  <si>
    <t>Pugmill P13 TO (323-352) LEGACY SEC 8</t>
  </si>
  <si>
    <t>1971010597</t>
  </si>
  <si>
    <t>Pugmill P13 TO (323-2587) Beacon Point Lago Mar Sec 9</t>
  </si>
  <si>
    <t>1971010615</t>
  </si>
  <si>
    <t>Pugmill P13 TO (323-1321) Brazoria County Alvin Annex Building</t>
  </si>
  <si>
    <t>1971010629</t>
  </si>
  <si>
    <t>1971010644</t>
  </si>
  <si>
    <t>1971010659</t>
  </si>
  <si>
    <t>1971010680</t>
  </si>
  <si>
    <t>1971010686</t>
  </si>
  <si>
    <t>Pugmill P13 TO (323-2734) Mercedes Benz of Clear Lake Parking Lot Expansion</t>
  </si>
  <si>
    <t>1971010712</t>
  </si>
  <si>
    <t>1971010726</t>
  </si>
  <si>
    <t>1971010737</t>
  </si>
  <si>
    <t>1971010753</t>
  </si>
  <si>
    <t>1971010765</t>
  </si>
  <si>
    <t>1971010784</t>
  </si>
  <si>
    <t>1971010816</t>
  </si>
  <si>
    <t>1971010824</t>
  </si>
  <si>
    <t>Pugmill P13 TO (323-3091) Alvin Lift Station No 23</t>
  </si>
  <si>
    <t>1971010848</t>
  </si>
  <si>
    <t>1971010855</t>
  </si>
  <si>
    <t>1971010869</t>
  </si>
  <si>
    <t>1971010890</t>
  </si>
  <si>
    <t>1971010909</t>
  </si>
  <si>
    <t>1971010944</t>
  </si>
  <si>
    <t>Pugmill P13 TO (323-2340) Friendswood 24 Inch Clear Crossing</t>
  </si>
  <si>
    <t>1971010963</t>
  </si>
  <si>
    <t>Pugmill P13 TO (323-3018) BAY AREA - HIGLAND MEADOWS BAY AREA</t>
  </si>
  <si>
    <t>1971010964</t>
  </si>
  <si>
    <t>1971010985</t>
  </si>
  <si>
    <t>1971011003</t>
  </si>
  <si>
    <t>1971011032</t>
  </si>
  <si>
    <t>1971011049</t>
  </si>
  <si>
    <t>1971011070</t>
  </si>
  <si>
    <t>1971011111</t>
  </si>
  <si>
    <t>1971010559</t>
  </si>
  <si>
    <t>D99</t>
  </si>
  <si>
    <t>R006063</t>
  </si>
  <si>
    <t>1971010585</t>
  </si>
  <si>
    <t>Pugmill P13 TO (323-2810) Windrose Green Sec 7 WSDP</t>
  </si>
  <si>
    <t>1971010599</t>
  </si>
  <si>
    <t>1971010635</t>
  </si>
  <si>
    <t>Pugmill P13 TO (323-888) South Point Drng Imprv Proj-City of Texas City</t>
  </si>
  <si>
    <t>1971010655</t>
  </si>
  <si>
    <t>1971010664</t>
  </si>
  <si>
    <t>Pugmill P13 TO (323-3434) YC RANCH</t>
  </si>
  <si>
    <t>1971010678</t>
  </si>
  <si>
    <t>1971010715</t>
  </si>
  <si>
    <t>1971010732</t>
  </si>
  <si>
    <t>1971010767</t>
  </si>
  <si>
    <t>1971010779</t>
  </si>
  <si>
    <t>1971010817</t>
  </si>
  <si>
    <t>1971010825</t>
  </si>
  <si>
    <t>1971010850</t>
  </si>
  <si>
    <t>1971010867</t>
  </si>
  <si>
    <t>1971010896</t>
  </si>
  <si>
    <t>1971010921</t>
  </si>
  <si>
    <t>1971010930</t>
  </si>
  <si>
    <t>1971010959</t>
  </si>
  <si>
    <t>1971010989</t>
  </si>
  <si>
    <t>1971010996</t>
  </si>
  <si>
    <t>1971011033</t>
  </si>
  <si>
    <t>1971011047</t>
  </si>
  <si>
    <t>1971011065</t>
  </si>
  <si>
    <t>1971011088</t>
  </si>
  <si>
    <t>1971011109</t>
  </si>
  <si>
    <t>1972005897</t>
  </si>
  <si>
    <t>1972005913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</si>
  <si>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</si>
  <si>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</si>
  <si>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</si>
  <si>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</si>
  <si>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</si>
  <si>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</si>
  <si>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</si>
  <si>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</si>
  <si>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</si>
  <si>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</si>
  <si>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</si>
  <si>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</si>
  <si>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</si>
  <si>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</si>
  <si>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</si>
  <si>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</si>
  <si>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</si>
  <si>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</si>
  <si>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</si>
  <si>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</si>
  <si>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</si>
  <si>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</si>
  <si>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</si>
  <si>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</si>
  <si>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</si>
  <si>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</si>
  <si>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</si>
  <si>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</si>
  <si>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</si>
  <si>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</si>
  <si>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</si>
  <si>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</si>
  <si>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</si>
  <si>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</si>
  <si>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</si>
  <si>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</si>
  <si>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</si>
  <si>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</si>
  <si>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</si>
  <si>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</si>
  <si>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</si>
  <si>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</si>
  <si>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D102</t>
  </si>
  <si>
    <t>Pugmill P11 TO (323-1132) Hourly Standby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</si>
  <si>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</si>
  <si>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</si>
  <si>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</si>
  <si>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</si>
  <si>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</si>
  <si>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</si>
  <si>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</si>
  <si>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</si>
  <si>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</si>
  <si>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</si>
  <si>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</si>
  <si>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</si>
  <si>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</si>
  <si>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</si>
  <si>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</si>
  <si>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</si>
  <si>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</si>
  <si>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</si>
  <si>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</si>
  <si>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</si>
  <si>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</si>
  <si>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</si>
  <si>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</si>
  <si>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</si>
  <si>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</si>
  <si>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</si>
  <si>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</si>
  <si>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</si>
  <si>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</si>
  <si>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</si>
  <si>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</si>
  <si>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</si>
  <si>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</si>
  <si>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</si>
  <si>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</si>
  <si>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</si>
  <si>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</si>
  <si>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</si>
  <si>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</si>
  <si>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</si>
  <si>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</si>
  <si>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</si>
  <si>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</si>
  <si>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</si>
  <si>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</si>
  <si>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</si>
  <si>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</si>
  <si>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</si>
  <si>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</si>
  <si>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</si>
  <si>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</si>
  <si>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</si>
  <si>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</si>
  <si>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</si>
  <si>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</si>
  <si>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</si>
  <si>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</si>
  <si>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</si>
  <si>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</si>
  <si>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</si>
  <si>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</si>
  <si>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</si>
  <si>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</si>
  <si>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</si>
  <si>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</si>
  <si>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</si>
  <si>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</si>
  <si>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</si>
  <si>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</si>
  <si>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</si>
  <si>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</si>
  <si>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</si>
  <si>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</si>
  <si>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</si>
  <si>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</si>
  <si>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</si>
  <si>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</si>
  <si>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</si>
  <si>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</si>
  <si>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</si>
  <si>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</si>
  <si>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</si>
  <si>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</si>
  <si>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</si>
  <si>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</si>
  <si>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</si>
  <si>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</si>
  <si>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</si>
  <si>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</si>
  <si>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</si>
  <si>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</si>
  <si>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</si>
  <si>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</si>
  <si>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</si>
  <si>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</si>
  <si>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</si>
  <si>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</si>
  <si>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</si>
  <si>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</si>
  <si>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</si>
  <si>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</si>
  <si>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</si>
  <si>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</si>
  <si>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</si>
  <si>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</si>
  <si>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</si>
  <si>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</si>
  <si>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</si>
  <si>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</si>
  <si>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</si>
  <si>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</si>
  <si>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</si>
  <si>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</si>
  <si>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</si>
  <si>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</si>
  <si>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</si>
  <si>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</si>
  <si>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</si>
  <si>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</si>
  <si>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</si>
  <si>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</si>
  <si>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</si>
  <si>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</si>
  <si>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</si>
  <si>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</si>
  <si>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</si>
  <si>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</si>
  <si>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</si>
  <si>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</si>
  <si>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</si>
  <si>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</si>
  <si>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</si>
  <si>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</si>
  <si>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</si>
  <si>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</si>
  <si>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</si>
  <si>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</si>
  <si>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</si>
  <si>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</si>
  <si>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</si>
  <si>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</si>
  <si>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</si>
  <si>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</si>
  <si>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</si>
  <si>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</si>
  <si>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</si>
  <si>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</si>
  <si>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</si>
  <si>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</si>
  <si>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</si>
  <si>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</si>
  <si>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</si>
  <si>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</si>
  <si>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</si>
  <si>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</si>
  <si>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</si>
  <si>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</si>
  <si>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</si>
  <si>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</si>
  <si>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</si>
  <si>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</si>
  <si>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</si>
  <si>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</si>
  <si>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</si>
  <si>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</si>
  <si>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</si>
  <si>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</si>
  <si>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</si>
  <si>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</si>
  <si>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</si>
  <si>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</si>
  <si>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</si>
  <si>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</si>
  <si>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</si>
  <si>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</si>
  <si>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</si>
  <si>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</si>
  <si>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</si>
  <si>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</si>
  <si>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</si>
  <si>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</si>
  <si>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</si>
  <si>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</si>
  <si>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</si>
  <si>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</si>
  <si>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</si>
  <si>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</si>
  <si>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</si>
  <si>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</si>
  <si>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</si>
  <si>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</si>
  <si>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</si>
  <si>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</si>
  <si>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</si>
  <si>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</si>
  <si>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</si>
  <si>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</si>
  <si>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</si>
  <si>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</si>
  <si>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</si>
  <si>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</si>
  <si>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</si>
  <si>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</si>
  <si>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</si>
  <si>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</si>
  <si>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</si>
  <si>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</si>
  <si>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</si>
  <si>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</si>
  <si>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</si>
  <si>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</si>
  <si>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</si>
  <si>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</si>
  <si>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</si>
  <si>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</si>
  <si>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</si>
  <si>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</si>
  <si>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</si>
  <si>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</si>
  <si>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</si>
  <si>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</si>
  <si>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</si>
  <si>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</si>
  <si>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</si>
  <si>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</si>
  <si>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</si>
  <si>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</si>
  <si>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</si>
  <si>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</si>
  <si>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</si>
  <si>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</si>
  <si>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</si>
  <si>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</si>
  <si>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</si>
  <si>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</si>
  <si>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</si>
  <si>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</si>
  <si>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</si>
  <si>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</si>
  <si>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</si>
  <si>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</si>
  <si>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</si>
  <si>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</si>
  <si>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</si>
  <si>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</si>
  <si>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</si>
  <si>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</si>
  <si>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</si>
  <si>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</si>
  <si>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</si>
  <si>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</si>
  <si>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</si>
  <si>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</si>
  <si>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</si>
  <si>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</si>
  <si>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</si>
  <si>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</si>
  <si>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</si>
  <si>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</si>
  <si>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</si>
  <si>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</si>
  <si>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</si>
  <si>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</si>
  <si>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</si>
  <si>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</si>
  <si>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</si>
  <si>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</si>
  <si>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</si>
  <si>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</si>
  <si>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</si>
  <si>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</si>
  <si>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</si>
  <si>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</si>
  <si>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</si>
  <si>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</si>
  <si>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</si>
  <si>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</si>
  <si>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</si>
  <si>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</si>
  <si>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</si>
  <si>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</si>
  <si>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</si>
  <si>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</si>
  <si>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</si>
  <si>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</si>
  <si>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</si>
  <si>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</si>
  <si>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</si>
  <si>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</si>
  <si>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</si>
  <si>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</si>
  <si>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</si>
  <si>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</si>
  <si>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</si>
  <si>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</si>
  <si>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</si>
  <si>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</si>
  <si>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</si>
  <si>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</si>
  <si>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</si>
  <si>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</si>
  <si>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</si>
  <si>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</si>
  <si>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</si>
  <si>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</si>
  <si>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</si>
  <si>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</si>
  <si>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</si>
  <si>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</si>
  <si>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</si>
  <si>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</si>
  <si>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</si>
  <si>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</si>
  <si>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</si>
  <si>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</si>
  <si>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</si>
  <si>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</si>
  <si>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</si>
  <si>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</si>
  <si>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</si>
  <si>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</si>
  <si>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</si>
  <si>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</si>
  <si>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</si>
  <si>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</si>
  <si>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</si>
  <si>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</si>
  <si>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</si>
  <si>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</si>
  <si>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</si>
  <si>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</si>
  <si>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</si>
  <si>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</si>
  <si>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</si>
  <si>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</si>
  <si>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</si>
  <si>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</si>
  <si>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</si>
  <si>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</si>
  <si>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</si>
  <si>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</si>
  <si>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</si>
  <si>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</si>
  <si>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</si>
  <si>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</si>
  <si>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</si>
  <si>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</si>
  <si>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</si>
  <si>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</si>
  <si>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</si>
  <si>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</si>
  <si>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</si>
  <si>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</si>
  <si>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</si>
  <si>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</si>
  <si>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</si>
  <si>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</si>
  <si>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</si>
  <si>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</si>
  <si>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</si>
  <si>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</si>
  <si>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</si>
  <si>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</si>
  <si>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</si>
  <si>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</si>
  <si>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</si>
  <si>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</si>
  <si>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</si>
  <si>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</si>
  <si>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</si>
  <si>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</si>
  <si>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</si>
  <si>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</si>
  <si>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</si>
  <si>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</si>
  <si>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</si>
  <si>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</si>
  <si>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</si>
  <si>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</si>
  <si>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</si>
  <si>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</si>
  <si>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</si>
  <si>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</si>
  <si>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</si>
  <si>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</si>
  <si>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</si>
  <si>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</si>
  <si>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</si>
  <si>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</si>
  <si>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</si>
  <si>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</si>
  <si>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</si>
  <si>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</si>
  <si>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</si>
  <si>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</si>
  <si>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</si>
  <si>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</si>
  <si>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</si>
  <si>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</si>
  <si>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</si>
  <si>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</si>
  <si>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</si>
  <si>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</si>
  <si>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</si>
  <si>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</si>
  <si>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</si>
  <si>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</si>
  <si>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</si>
  <si>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</si>
  <si>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</si>
  <si>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</si>
  <si>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</si>
  <si>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</si>
  <si>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</si>
  <si>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</si>
  <si>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</si>
  <si>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</si>
  <si>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</si>
  <si>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</si>
  <si>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</si>
  <si>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</si>
  <si>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</si>
  <si>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</si>
  <si>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</si>
  <si>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</si>
  <si>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</si>
  <si>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</si>
  <si>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</si>
  <si>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</si>
  <si>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</si>
  <si>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</si>
  <si>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</si>
  <si>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</si>
  <si>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</si>
  <si>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</si>
  <si>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</si>
  <si>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</si>
  <si>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</si>
  <si>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</si>
  <si>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</si>
  <si>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</si>
  <si>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</si>
  <si>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</si>
  <si>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</si>
  <si>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</si>
  <si>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</si>
  <si>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</si>
  <si>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</si>
  <si>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</si>
  <si>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</si>
  <si>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</si>
  <si>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</si>
  <si>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</si>
  <si>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</si>
  <si>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</si>
  <si>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</si>
  <si>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</si>
  <si>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</si>
  <si>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</si>
  <si>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</si>
  <si>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</si>
  <si>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</si>
  <si>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</si>
  <si>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</si>
  <si>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</si>
  <si>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</si>
  <si>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</si>
  <si>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</si>
  <si>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</si>
  <si>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</si>
  <si>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</si>
  <si>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</si>
  <si>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</si>
  <si>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</si>
  <si>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</si>
  <si>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</si>
  <si>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</si>
  <si>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</si>
  <si>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</si>
  <si>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</si>
  <si>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</si>
  <si>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</si>
  <si>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</si>
  <si>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</si>
  <si>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</si>
  <si>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</si>
  <si>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</si>
  <si>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</si>
  <si>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</si>
  <si>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</si>
  <si>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</si>
  <si>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</si>
  <si>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</si>
  <si>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</si>
  <si>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</si>
  <si>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</si>
  <si>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</si>
  <si>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</si>
  <si>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</si>
  <si>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</si>
  <si>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</si>
  <si>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</si>
  <si>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</si>
  <si>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</si>
  <si>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</si>
  <si>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</si>
  <si>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</si>
  <si>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</si>
  <si>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</si>
  <si>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</si>
  <si>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</si>
  <si>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</si>
  <si>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</si>
  <si>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</si>
  <si>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</si>
  <si>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</si>
  <si>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</si>
  <si>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</si>
  <si>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</si>
  <si>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</si>
  <si>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</si>
  <si>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</si>
  <si>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</si>
  <si>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</si>
  <si>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</si>
  <si>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</si>
  <si>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</si>
  <si>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</si>
  <si>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</si>
  <si>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</si>
  <si>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</si>
  <si>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</si>
  <si>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</si>
  <si>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</si>
  <si>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</si>
  <si>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</si>
  <si>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</si>
  <si>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</si>
  <si>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</si>
  <si>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</si>
  <si>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</si>
  <si>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</si>
  <si>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</si>
  <si>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</si>
  <si>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</si>
  <si>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</si>
  <si>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</si>
  <si>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</si>
  <si>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</si>
  <si>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</si>
  <si>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</si>
  <si>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</si>
  <si>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</si>
  <si>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</si>
  <si>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</si>
  <si>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</si>
  <si>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</si>
  <si>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</si>
  <si>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08-14-2025 to 08-20-2025</t>
  </si>
  <si>
    <t>1931012576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</si>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</sst>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42" totalsRowCount="1">
  <autoFilter ref="A1:J5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21" totalsRowCount="1">
  <autoFilter ref="A1:I52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7" totalsRowCount="1">
  <autoFilter ref="A1:H32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7" totalsRowCount="1">
  <autoFilter ref="A1:I2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42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19.87</v>
      </c>
      <c r="E2" s="2">
        <v>3.5</v>
      </c>
      <c r="F2" s="2">
        <v>69.55</v>
      </c>
      <c r="G2" t="s">
        <v>13</v>
      </c>
      <c r="H2">
        <f ca="1">IF(69.55&lt;&gt;69.54,0.009999999999990905,0)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19.91</v>
      </c>
      <c r="E3" s="2">
        <v>6.4</v>
      </c>
      <c r="F3" s="2">
        <v>127.42</v>
      </c>
      <c r="G3" t="s">
        <v>13</v>
      </c>
      <c r="H3">
        <f ca="1">IF(127.42&lt;&gt;127.42,0,0)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19.86</v>
      </c>
      <c r="E4" s="2">
        <v>3.5</v>
      </c>
      <c r="F4" s="2">
        <v>69.51</v>
      </c>
      <c r="G4" t="s">
        <v>13</v>
      </c>
      <c r="H4">
        <f ca="1">IF(69.51&lt;&gt;69.51,0,0)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19.85</v>
      </c>
      <c r="E5" s="2">
        <v>4.2</v>
      </c>
      <c r="F5" s="2">
        <v>83.37</v>
      </c>
      <c r="G5" t="s">
        <v>13</v>
      </c>
      <c r="H5">
        <f ca="1">IF(83.37&lt;&gt;83.37,0,0)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19.77</v>
      </c>
      <c r="E6" s="2">
        <v>6.95</v>
      </c>
      <c r="F6" s="2">
        <v>137.4</v>
      </c>
      <c r="G6" t="s">
        <v>13</v>
      </c>
      <c r="H6">
        <f ca="1">IF(137.4&lt;&gt;137.4,0,0)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19.85</v>
      </c>
      <c r="E7" s="2">
        <v>4.2</v>
      </c>
      <c r="F7" s="2">
        <v>83.37</v>
      </c>
      <c r="G7" t="s">
        <v>13</v>
      </c>
      <c r="H7">
        <f ca="1">IF(83.37&lt;&gt;83.37,0,0)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19.84</v>
      </c>
      <c r="E8" s="2">
        <v>3.7</v>
      </c>
      <c r="F8" s="2">
        <v>73.41</v>
      </c>
      <c r="G8" t="s">
        <v>13</v>
      </c>
      <c r="H8">
        <f ca="1">IF(73.41&lt;&gt;73.41,0,0)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19.84</v>
      </c>
      <c r="E9" s="2">
        <v>4.4</v>
      </c>
      <c r="F9" s="2">
        <v>87.3</v>
      </c>
      <c r="G9" t="s">
        <v>13</v>
      </c>
      <c r="H9">
        <f ca="1">IF(87.3&lt;&gt;87.3,0,0)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27</v>
      </c>
      <c r="D10" s="1">
        <v>19.72</v>
      </c>
      <c r="E10" s="2">
        <v>4.4</v>
      </c>
      <c r="F10" s="2">
        <v>86.77</v>
      </c>
      <c r="G10" t="s">
        <v>13</v>
      </c>
      <c r="H10">
        <f ca="1">IF(86.77&lt;&gt;86.77,0,0)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27</v>
      </c>
      <c r="D11" s="1">
        <v>19.79</v>
      </c>
      <c r="E11" s="2">
        <v>4.4</v>
      </c>
      <c r="F11" s="2">
        <v>87.08</v>
      </c>
      <c r="G11" t="s">
        <v>13</v>
      </c>
      <c r="H11">
        <f ca="1">IF(87.08&lt;&gt;87.08,0,0)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27</v>
      </c>
      <c r="D12" s="1">
        <v>19.8</v>
      </c>
      <c r="E12" s="2">
        <v>4.4</v>
      </c>
      <c r="F12" s="2">
        <v>87.12</v>
      </c>
      <c r="G12" t="s">
        <v>13</v>
      </c>
      <c r="H12">
        <f ca="1">IF(87.12&lt;&gt;87.12,0,0)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19.8</v>
      </c>
      <c r="E13" s="2">
        <v>5.15</v>
      </c>
      <c r="F13" s="2">
        <v>101.97</v>
      </c>
      <c r="G13" t="s">
        <v>13</v>
      </c>
      <c r="H13">
        <f ca="1">IF(101.97&lt;&gt;101.97,0,0)</f>
        <v>0</v>
      </c>
      <c r="I13" t="s">
        <v>14</v>
      </c>
      <c r="J13" t="s">
        <v>14</v>
      </c>
    </row>
    <row r="14" spans="1:10">
      <c r="A14" t="s">
        <v>33</v>
      </c>
      <c r="B14" t="s">
        <v>34</v>
      </c>
      <c r="C14" t="s">
        <v>35</v>
      </c>
      <c r="D14" s="1">
        <v>19.73</v>
      </c>
      <c r="E14" s="2">
        <v>6.4</v>
      </c>
      <c r="F14" s="2">
        <v>126.27</v>
      </c>
      <c r="G14" t="s">
        <v>36</v>
      </c>
      <c r="H14">
        <f ca="1">IF(126.27&lt;&gt;126.27,0,0)</f>
        <v>0</v>
      </c>
      <c r="I14" t="s">
        <v>14</v>
      </c>
      <c r="J14" t="s">
        <v>14</v>
      </c>
    </row>
    <row r="15" spans="1:10">
      <c r="A15" t="s">
        <v>37</v>
      </c>
      <c r="B15" t="s">
        <v>34</v>
      </c>
      <c r="C15" t="s">
        <v>38</v>
      </c>
      <c r="D15" s="1">
        <v>19.88</v>
      </c>
      <c r="E15" s="2">
        <v>4.95</v>
      </c>
      <c r="F15" s="2">
        <v>98.41</v>
      </c>
      <c r="G15" t="s">
        <v>36</v>
      </c>
      <c r="H15">
        <f ca="1">IF(98.41&lt;&gt;98.41,0,0)</f>
        <v>0</v>
      </c>
      <c r="I15" t="s">
        <v>14</v>
      </c>
      <c r="J15" t="s">
        <v>14</v>
      </c>
    </row>
    <row r="16" spans="1:10">
      <c r="A16" t="s">
        <v>39</v>
      </c>
      <c r="B16" t="s">
        <v>34</v>
      </c>
      <c r="C16" t="s">
        <v>40</v>
      </c>
      <c r="D16" s="1">
        <v>19.71</v>
      </c>
      <c r="E16" s="2">
        <v>4.4</v>
      </c>
      <c r="F16" s="2">
        <v>86.72</v>
      </c>
      <c r="G16" t="s">
        <v>36</v>
      </c>
      <c r="H16">
        <f ca="1">IF(86.72&lt;&gt;86.72,0,0)</f>
        <v>0</v>
      </c>
      <c r="I16" t="s">
        <v>14</v>
      </c>
      <c r="J16" t="s">
        <v>14</v>
      </c>
    </row>
    <row r="17" spans="1:10">
      <c r="A17" t="s">
        <v>41</v>
      </c>
      <c r="B17" t="s">
        <v>34</v>
      </c>
      <c r="C17" t="s">
        <v>42</v>
      </c>
      <c r="D17" s="1">
        <v>19.86</v>
      </c>
      <c r="E17" s="2">
        <v>5.95</v>
      </c>
      <c r="F17" s="2">
        <v>118.17</v>
      </c>
      <c r="G17" t="s">
        <v>36</v>
      </c>
      <c r="H17">
        <f ca="1">IF(118.17&lt;&gt;118.17,0,0)</f>
        <v>0</v>
      </c>
      <c r="I17" t="s">
        <v>14</v>
      </c>
      <c r="J17" t="s">
        <v>14</v>
      </c>
    </row>
    <row r="18" spans="1:10">
      <c r="A18" t="s">
        <v>43</v>
      </c>
      <c r="B18" t="s">
        <v>34</v>
      </c>
      <c r="C18" t="s">
        <v>44</v>
      </c>
      <c r="D18" s="1">
        <v>19.85</v>
      </c>
      <c r="E18" s="2">
        <v>3.7</v>
      </c>
      <c r="F18" s="2">
        <v>73.45</v>
      </c>
      <c r="G18" t="s">
        <v>36</v>
      </c>
      <c r="H18">
        <f ca="1">IF(73.45&lt;&gt;73.45,0,0)</f>
        <v>0</v>
      </c>
      <c r="I18" t="s">
        <v>14</v>
      </c>
      <c r="J18" t="s">
        <v>14</v>
      </c>
    </row>
    <row r="19" spans="1:10">
      <c r="A19" t="s">
        <v>45</v>
      </c>
      <c r="B19" t="s">
        <v>34</v>
      </c>
      <c r="C19" t="s">
        <v>46</v>
      </c>
      <c r="D19" s="1">
        <v>19.81</v>
      </c>
      <c r="E19" s="2">
        <v>4.55</v>
      </c>
      <c r="F19" s="2">
        <v>90.14</v>
      </c>
      <c r="G19" t="s">
        <v>36</v>
      </c>
      <c r="H19">
        <f ca="1">IF(90.14&lt;&gt;90.14,0,0)</f>
        <v>0</v>
      </c>
      <c r="I19" t="s">
        <v>14</v>
      </c>
      <c r="J19" t="s">
        <v>14</v>
      </c>
    </row>
    <row r="20" spans="1:10">
      <c r="A20" t="s">
        <v>47</v>
      </c>
      <c r="B20" t="s">
        <v>34</v>
      </c>
      <c r="C20" t="s">
        <v>48</v>
      </c>
      <c r="D20" s="1">
        <v>19.87</v>
      </c>
      <c r="E20" s="2">
        <v>5.95</v>
      </c>
      <c r="F20" s="2">
        <v>118.23</v>
      </c>
      <c r="G20" t="s">
        <v>36</v>
      </c>
      <c r="H20">
        <f ca="1">IF(118.23&lt;&gt;118.23,0,0)</f>
        <v>0</v>
      </c>
      <c r="I20" t="s">
        <v>14</v>
      </c>
      <c r="J20" t="s">
        <v>14</v>
      </c>
    </row>
    <row r="21" spans="1:10">
      <c r="A21" t="s">
        <v>49</v>
      </c>
      <c r="B21" t="s">
        <v>34</v>
      </c>
      <c r="C21" t="s">
        <v>50</v>
      </c>
      <c r="D21" s="1">
        <v>19.76</v>
      </c>
      <c r="E21" s="2">
        <v>5.7</v>
      </c>
      <c r="F21" s="2">
        <v>112.63</v>
      </c>
      <c r="G21" t="s">
        <v>36</v>
      </c>
      <c r="H21">
        <f ca="1">IF(112.63&lt;&gt;112.63,0,0)</f>
        <v>0</v>
      </c>
      <c r="I21" t="s">
        <v>14</v>
      </c>
      <c r="J21" t="s">
        <v>14</v>
      </c>
    </row>
    <row r="22" spans="1:10">
      <c r="A22" t="s">
        <v>51</v>
      </c>
      <c r="B22" t="s">
        <v>34</v>
      </c>
      <c r="C22" t="s">
        <v>52</v>
      </c>
      <c r="D22" s="1">
        <v>19.7</v>
      </c>
      <c r="E22" s="2">
        <v>5.7</v>
      </c>
      <c r="F22" s="2">
        <v>112.29</v>
      </c>
      <c r="G22" t="s">
        <v>36</v>
      </c>
      <c r="H22">
        <f ca="1">IF(112.29&lt;&gt;112.29,0,0)</f>
        <v>0</v>
      </c>
      <c r="I22" t="s">
        <v>14</v>
      </c>
      <c r="J22" t="s">
        <v>14</v>
      </c>
    </row>
    <row r="23" spans="1:10">
      <c r="A23" t="s">
        <v>53</v>
      </c>
      <c r="B23" t="s">
        <v>34</v>
      </c>
      <c r="C23" t="s">
        <v>48</v>
      </c>
      <c r="D23" s="1">
        <v>19.57</v>
      </c>
      <c r="E23" s="2">
        <v>5.95</v>
      </c>
      <c r="F23" s="2">
        <v>116.44</v>
      </c>
      <c r="G23" t="s">
        <v>36</v>
      </c>
      <c r="H23">
        <f ca="1">IF(116.44&lt;&gt;116.44,0,0)</f>
        <v>0</v>
      </c>
      <c r="I23" t="s">
        <v>14</v>
      </c>
      <c r="J23" t="s">
        <v>14</v>
      </c>
    </row>
    <row r="24" spans="1:10">
      <c r="A24" t="s">
        <v>54</v>
      </c>
      <c r="B24" t="s">
        <v>55</v>
      </c>
      <c r="C24" t="s">
        <v>40</v>
      </c>
      <c r="D24" s="1">
        <v>20.24</v>
      </c>
      <c r="E24" s="2">
        <v>4.4</v>
      </c>
      <c r="F24" s="2">
        <v>89.06</v>
      </c>
      <c r="G24" t="s">
        <v>56</v>
      </c>
      <c r="H24">
        <f ca="1">IF(89.06&lt;&gt;89.06,0,0)</f>
        <v>0</v>
      </c>
      <c r="I24" t="s">
        <v>14</v>
      </c>
      <c r="J24" t="s">
        <v>14</v>
      </c>
    </row>
    <row r="25" spans="1:10">
      <c r="A25" t="s">
        <v>57</v>
      </c>
      <c r="B25" t="s">
        <v>55</v>
      </c>
      <c r="C25" t="s">
        <v>58</v>
      </c>
      <c r="D25" s="1">
        <v>20.11</v>
      </c>
      <c r="E25" s="2">
        <v>4.4</v>
      </c>
      <c r="F25" s="2">
        <v>88.48</v>
      </c>
      <c r="G25" t="s">
        <v>56</v>
      </c>
      <c r="H25">
        <f ca="1">IF(88.48&lt;&gt;88.48,0,0)</f>
        <v>0</v>
      </c>
      <c r="I25" t="s">
        <v>14</v>
      </c>
      <c r="J25" t="s">
        <v>14</v>
      </c>
    </row>
    <row r="26" spans="1:10">
      <c r="A26" t="s">
        <v>59</v>
      </c>
      <c r="B26" t="s">
        <v>55</v>
      </c>
      <c r="C26" t="s">
        <v>48</v>
      </c>
      <c r="D26" s="1">
        <v>20.22</v>
      </c>
      <c r="E26" s="2">
        <v>5.95</v>
      </c>
      <c r="F26" s="2">
        <v>120.31</v>
      </c>
      <c r="G26" t="s">
        <v>56</v>
      </c>
      <c r="H26">
        <f ca="1">IF(120.31&lt;&gt;120.31,0,0)</f>
        <v>0</v>
      </c>
      <c r="I26" t="s">
        <v>14</v>
      </c>
      <c r="J26" t="s">
        <v>14</v>
      </c>
    </row>
    <row r="27" spans="1:10">
      <c r="A27" t="s">
        <v>60</v>
      </c>
      <c r="B27" t="s">
        <v>55</v>
      </c>
      <c r="C27" t="s">
        <v>44</v>
      </c>
      <c r="D27" s="1">
        <v>20.16</v>
      </c>
      <c r="E27" s="2">
        <v>3.7</v>
      </c>
      <c r="F27" s="2">
        <v>74.59</v>
      </c>
      <c r="G27" t="s">
        <v>56</v>
      </c>
      <c r="H27">
        <f ca="1">IF(74.59&lt;&gt;74.59,0,0)</f>
        <v>0</v>
      </c>
      <c r="I27" t="s">
        <v>14</v>
      </c>
      <c r="J27" t="s">
        <v>14</v>
      </c>
    </row>
    <row r="28" spans="1:10">
      <c r="A28" t="s">
        <v>61</v>
      </c>
      <c r="B28" t="s">
        <v>55</v>
      </c>
      <c r="C28" t="s">
        <v>62</v>
      </c>
      <c r="D28" s="1">
        <v>20.12</v>
      </c>
      <c r="E28" s="2">
        <v>6.4</v>
      </c>
      <c r="F28" s="2">
        <v>128.77</v>
      </c>
      <c r="G28" t="s">
        <v>56</v>
      </c>
      <c r="H28">
        <f ca="1">IF(128.77&lt;&gt;128.77,0,0)</f>
        <v>0</v>
      </c>
      <c r="I28" t="s">
        <v>14</v>
      </c>
      <c r="J28" t="s">
        <v>14</v>
      </c>
    </row>
    <row r="29" spans="1:10">
      <c r="A29" t="s">
        <v>63</v>
      </c>
      <c r="B29" t="s">
        <v>55</v>
      </c>
      <c r="C29" t="s">
        <v>35</v>
      </c>
      <c r="D29" s="1">
        <v>20.11</v>
      </c>
      <c r="E29" s="2">
        <v>6.4</v>
      </c>
      <c r="F29" s="2">
        <v>128.7</v>
      </c>
      <c r="G29" t="s">
        <v>56</v>
      </c>
      <c r="H29">
        <f ca="1">IF(128.7&lt;&gt;128.7,0,0)</f>
        <v>0</v>
      </c>
      <c r="I29" t="s">
        <v>14</v>
      </c>
      <c r="J29" t="s">
        <v>14</v>
      </c>
    </row>
    <row r="30" spans="1:10">
      <c r="A30" t="s">
        <v>64</v>
      </c>
      <c r="B30" t="s">
        <v>55</v>
      </c>
      <c r="C30" t="s">
        <v>65</v>
      </c>
      <c r="D30" s="1">
        <v>20.2</v>
      </c>
      <c r="E30" s="2">
        <v>4.4</v>
      </c>
      <c r="F30" s="2">
        <v>88.88</v>
      </c>
      <c r="G30" t="s">
        <v>56</v>
      </c>
      <c r="H30">
        <f ca="1">IF(88.88&lt;&gt;88.88,0,0)</f>
        <v>0</v>
      </c>
      <c r="I30" t="s">
        <v>14</v>
      </c>
      <c r="J30" t="s">
        <v>14</v>
      </c>
    </row>
    <row r="31" spans="1:10">
      <c r="A31" t="s">
        <v>66</v>
      </c>
      <c r="B31" t="s">
        <v>55</v>
      </c>
      <c r="C31" t="s">
        <v>38</v>
      </c>
      <c r="D31" s="1">
        <v>20.16</v>
      </c>
      <c r="E31" s="2">
        <v>4.95</v>
      </c>
      <c r="F31" s="2">
        <v>99.79</v>
      </c>
      <c r="G31" t="s">
        <v>56</v>
      </c>
      <c r="H31">
        <f ca="1">IF(99.79&lt;&gt;99.79,0,0)</f>
        <v>0</v>
      </c>
      <c r="I31" t="s">
        <v>14</v>
      </c>
      <c r="J31" t="s">
        <v>14</v>
      </c>
    </row>
    <row r="32" spans="1:10">
      <c r="A32" t="s">
        <v>67</v>
      </c>
      <c r="B32" t="s">
        <v>55</v>
      </c>
      <c r="C32" t="s">
        <v>68</v>
      </c>
      <c r="D32" s="1">
        <v>20.19</v>
      </c>
      <c r="E32" s="2">
        <v>4.95</v>
      </c>
      <c r="F32" s="2">
        <v>99.94</v>
      </c>
      <c r="G32" t="s">
        <v>56</v>
      </c>
      <c r="H32">
        <f ca="1">IF(99.94&lt;&gt;99.94,0,0)</f>
        <v>0</v>
      </c>
      <c r="I32" t="s">
        <v>14</v>
      </c>
      <c r="J32" t="s">
        <v>14</v>
      </c>
    </row>
    <row r="33" spans="1:10">
      <c r="A33" t="s">
        <v>69</v>
      </c>
      <c r="B33" t="s">
        <v>55</v>
      </c>
      <c r="C33" t="s">
        <v>48</v>
      </c>
      <c r="D33" s="1">
        <v>20.2</v>
      </c>
      <c r="E33" s="2">
        <v>5.95</v>
      </c>
      <c r="F33" s="2">
        <v>120.19</v>
      </c>
      <c r="G33" t="s">
        <v>56</v>
      </c>
      <c r="H33">
        <f ca="1">IF(120.19&lt;&gt;120.19,0,0)</f>
        <v>0</v>
      </c>
      <c r="I33" t="s">
        <v>14</v>
      </c>
      <c r="J33" t="s">
        <v>14</v>
      </c>
    </row>
    <row r="34" spans="1:10">
      <c r="A34" t="s">
        <v>70</v>
      </c>
      <c r="B34" t="s">
        <v>55</v>
      </c>
      <c r="C34" t="s">
        <v>50</v>
      </c>
      <c r="D34" s="1">
        <v>19.83</v>
      </c>
      <c r="E34" s="2">
        <v>5.7</v>
      </c>
      <c r="F34" s="2">
        <v>113.03</v>
      </c>
      <c r="G34" t="s">
        <v>56</v>
      </c>
      <c r="H34">
        <f ca="1">IF(113.03&lt;&gt;113.03,0,0)</f>
        <v>0</v>
      </c>
      <c r="I34" t="s">
        <v>14</v>
      </c>
      <c r="J34" t="s">
        <v>14</v>
      </c>
    </row>
    <row r="35" spans="1:10">
      <c r="A35" t="s">
        <v>71</v>
      </c>
      <c r="B35" t="s">
        <v>55</v>
      </c>
      <c r="C35" t="s">
        <v>48</v>
      </c>
      <c r="D35" s="1">
        <v>20.28</v>
      </c>
      <c r="E35" s="2">
        <v>5.95</v>
      </c>
      <c r="F35" s="2">
        <v>120.67</v>
      </c>
      <c r="G35" t="s">
        <v>56</v>
      </c>
      <c r="H35">
        <f ca="1">IF(120.67&lt;&gt;120.67,0,0)</f>
        <v>0</v>
      </c>
      <c r="I35" t="s">
        <v>14</v>
      </c>
      <c r="J35" t="s">
        <v>14</v>
      </c>
    </row>
    <row r="36" spans="1:10">
      <c r="A36" t="s">
        <v>72</v>
      </c>
      <c r="B36" t="s">
        <v>55</v>
      </c>
      <c r="C36" t="s">
        <v>48</v>
      </c>
      <c r="D36" s="1">
        <v>20.11</v>
      </c>
      <c r="E36" s="2">
        <v>5.95</v>
      </c>
      <c r="F36" s="2">
        <v>119.65</v>
      </c>
      <c r="G36" t="s">
        <v>56</v>
      </c>
      <c r="H36">
        <f ca="1">IF(119.65&lt;&gt;119.65,0,0)</f>
        <v>0</v>
      </c>
      <c r="I36" t="s">
        <v>14</v>
      </c>
      <c r="J36" t="s">
        <v>14</v>
      </c>
    </row>
    <row r="37" spans="1:10">
      <c r="A37" t="s">
        <v>73</v>
      </c>
      <c r="B37" t="s">
        <v>55</v>
      </c>
      <c r="C37" t="s">
        <v>42</v>
      </c>
      <c r="D37" s="1">
        <v>20.14</v>
      </c>
      <c r="E37" s="2">
        <v>5.95</v>
      </c>
      <c r="F37" s="2">
        <v>119.83</v>
      </c>
      <c r="G37" t="s">
        <v>56</v>
      </c>
      <c r="H37">
        <f ca="1">IF(119.83&lt;&gt;119.83,0,0)</f>
        <v>0</v>
      </c>
      <c r="I37" t="s">
        <v>14</v>
      </c>
      <c r="J37" t="s">
        <v>14</v>
      </c>
    </row>
    <row r="38" spans="1:10">
      <c r="A38" t="s">
        <v>74</v>
      </c>
      <c r="B38" t="s">
        <v>55</v>
      </c>
      <c r="C38" t="s">
        <v>48</v>
      </c>
      <c r="D38" s="1">
        <v>20.16</v>
      </c>
      <c r="E38" s="2">
        <v>5.95</v>
      </c>
      <c r="F38" s="2">
        <v>119.95</v>
      </c>
      <c r="G38" t="s">
        <v>56</v>
      </c>
      <c r="H38">
        <f ca="1">IF(119.95&lt;&gt;119.95,0,0)</f>
        <v>0</v>
      </c>
      <c r="I38" t="s">
        <v>14</v>
      </c>
      <c r="J38" t="s">
        <v>14</v>
      </c>
    </row>
    <row r="39" spans="1:10">
      <c r="A39" t="s">
        <v>75</v>
      </c>
      <c r="B39" t="s">
        <v>55</v>
      </c>
      <c r="C39" t="s">
        <v>76</v>
      </c>
      <c r="D39" s="1">
        <v>20.2</v>
      </c>
      <c r="E39" s="2">
        <v>4.55</v>
      </c>
      <c r="F39" s="2">
        <v>91.91</v>
      </c>
      <c r="G39" t="s">
        <v>56</v>
      </c>
      <c r="H39">
        <f ca="1">IF(91.91&lt;&gt;91.91,0,0)</f>
        <v>0</v>
      </c>
      <c r="I39" t="s">
        <v>14</v>
      </c>
      <c r="J39" t="s">
        <v>14</v>
      </c>
    </row>
    <row r="40" spans="1:10">
      <c r="A40" t="s">
        <v>77</v>
      </c>
      <c r="B40" t="s">
        <v>55</v>
      </c>
      <c r="C40" t="s">
        <v>48</v>
      </c>
      <c r="D40" s="1">
        <v>20.13</v>
      </c>
      <c r="E40" s="2">
        <v>5.95</v>
      </c>
      <c r="F40" s="2">
        <v>119.77</v>
      </c>
      <c r="G40" t="s">
        <v>56</v>
      </c>
      <c r="H40">
        <f ca="1">IF(119.77&lt;&gt;119.77,0,0)</f>
        <v>0</v>
      </c>
      <c r="I40" t="s">
        <v>14</v>
      </c>
      <c r="J40" t="s">
        <v>14</v>
      </c>
    </row>
    <row r="41" spans="1:10">
      <c r="A41" t="s">
        <v>78</v>
      </c>
      <c r="B41" t="s">
        <v>79</v>
      </c>
      <c r="C41" t="s">
        <v>80</v>
      </c>
      <c r="D41" s="1">
        <v>18.74</v>
      </c>
      <c r="E41" s="2">
        <v>5.7</v>
      </c>
      <c r="F41" s="2">
        <v>106.82</v>
      </c>
      <c r="G41" t="s">
        <v>81</v>
      </c>
      <c r="H41">
        <f ca="1">IF(106.82&lt;&gt;106.82,0,0)</f>
        <v>0</v>
      </c>
      <c r="I41" t="s">
        <v>14</v>
      </c>
      <c r="J41" t="s">
        <v>14</v>
      </c>
    </row>
    <row r="42" spans="1:10">
      <c r="A42" t="s">
        <v>82</v>
      </c>
      <c r="B42" t="s">
        <v>79</v>
      </c>
      <c r="C42" t="s">
        <v>40</v>
      </c>
      <c r="D42" s="1">
        <v>18.7</v>
      </c>
      <c r="E42" s="2">
        <v>4.4</v>
      </c>
      <c r="F42" s="2">
        <v>82.28</v>
      </c>
      <c r="G42" t="s">
        <v>81</v>
      </c>
      <c r="H42">
        <f ca="1">IF(82.28&lt;&gt;82.28,0,0)</f>
        <v>0</v>
      </c>
      <c r="I42" t="s">
        <v>14</v>
      </c>
      <c r="J42" t="s">
        <v>14</v>
      </c>
    </row>
    <row r="43" spans="1:10">
      <c r="A43" t="s">
        <v>83</v>
      </c>
      <c r="B43" t="s">
        <v>79</v>
      </c>
      <c r="C43" t="s">
        <v>84</v>
      </c>
      <c r="D43" s="1">
        <v>18.7</v>
      </c>
      <c r="E43" s="2">
        <v>3.5</v>
      </c>
      <c r="F43" s="2">
        <v>65.45</v>
      </c>
      <c r="G43" t="s">
        <v>81</v>
      </c>
      <c r="H43">
        <f ca="1">IF(65.45&lt;&gt;65.45,0,0)</f>
        <v>0</v>
      </c>
      <c r="I43" t="s">
        <v>14</v>
      </c>
      <c r="J43" t="s">
        <v>14</v>
      </c>
    </row>
    <row r="44" spans="1:10">
      <c r="A44" t="s">
        <v>85</v>
      </c>
      <c r="B44" t="s">
        <v>79</v>
      </c>
      <c r="C44" t="s">
        <v>62</v>
      </c>
      <c r="D44" s="1">
        <v>18.61</v>
      </c>
      <c r="E44" s="2">
        <v>6.4</v>
      </c>
      <c r="F44" s="2">
        <v>119.1</v>
      </c>
      <c r="G44" t="s">
        <v>81</v>
      </c>
      <c r="H44">
        <f ca="1">IF(119.1&lt;&gt;119.1,0,0)</f>
        <v>0</v>
      </c>
      <c r="I44" t="s">
        <v>14</v>
      </c>
      <c r="J44" t="s">
        <v>14</v>
      </c>
    </row>
    <row r="45" spans="1:10">
      <c r="A45" t="s">
        <v>86</v>
      </c>
      <c r="B45" t="s">
        <v>79</v>
      </c>
      <c r="C45" t="s">
        <v>44</v>
      </c>
      <c r="D45" s="1">
        <v>18.61</v>
      </c>
      <c r="E45" s="2">
        <v>3.7</v>
      </c>
      <c r="F45" s="2">
        <v>68.86</v>
      </c>
      <c r="G45" t="s">
        <v>81</v>
      </c>
      <c r="H45">
        <f ca="1">IF(68.86&lt;&gt;68.86,0,0)</f>
        <v>0</v>
      </c>
      <c r="I45" t="s">
        <v>14</v>
      </c>
      <c r="J45" t="s">
        <v>14</v>
      </c>
    </row>
    <row r="46" spans="1:10">
      <c r="A46" t="s">
        <v>87</v>
      </c>
      <c r="B46" t="s">
        <v>79</v>
      </c>
      <c r="C46" t="s">
        <v>44</v>
      </c>
      <c r="D46" s="1">
        <v>18.55</v>
      </c>
      <c r="E46" s="2">
        <v>3.7</v>
      </c>
      <c r="F46" s="2">
        <v>68.64</v>
      </c>
      <c r="G46" t="s">
        <v>81</v>
      </c>
      <c r="H46">
        <f ca="1">IF(68.64&lt;&gt;68.64,0,0)</f>
        <v>0</v>
      </c>
      <c r="I46" t="s">
        <v>14</v>
      </c>
      <c r="J46" t="s">
        <v>14</v>
      </c>
    </row>
    <row r="47" spans="1:10">
      <c r="A47" t="s">
        <v>88</v>
      </c>
      <c r="B47" t="s">
        <v>79</v>
      </c>
      <c r="C47" t="s">
        <v>89</v>
      </c>
      <c r="D47" s="1">
        <v>18.61</v>
      </c>
      <c r="E47" s="2">
        <v>6.95</v>
      </c>
      <c r="F47" s="2">
        <v>129.34</v>
      </c>
      <c r="G47" t="s">
        <v>81</v>
      </c>
      <c r="H47">
        <f ca="1">IF(129.34&lt;&gt;129.34,0,0)</f>
        <v>0</v>
      </c>
      <c r="I47" t="s">
        <v>14</v>
      </c>
      <c r="J47" t="s">
        <v>14</v>
      </c>
    </row>
    <row r="48" spans="1:10">
      <c r="A48" t="s">
        <v>90</v>
      </c>
      <c r="B48" t="s">
        <v>79</v>
      </c>
      <c r="C48" t="s">
        <v>35</v>
      </c>
      <c r="D48" s="1">
        <v>18.65</v>
      </c>
      <c r="E48" s="2">
        <v>6.4</v>
      </c>
      <c r="F48" s="2">
        <v>119.36</v>
      </c>
      <c r="G48" t="s">
        <v>81</v>
      </c>
      <c r="H48">
        <f ca="1">IF(119.36&lt;&gt;119.36,0,0)</f>
        <v>0</v>
      </c>
      <c r="I48" t="s">
        <v>14</v>
      </c>
      <c r="J48" t="s">
        <v>14</v>
      </c>
    </row>
    <row r="49" spans="1:10">
      <c r="A49" t="s">
        <v>91</v>
      </c>
      <c r="B49" t="s">
        <v>79</v>
      </c>
      <c r="C49" t="s">
        <v>40</v>
      </c>
      <c r="D49" s="1">
        <v>18.72</v>
      </c>
      <c r="E49" s="2">
        <v>4.4</v>
      </c>
      <c r="F49" s="2">
        <v>82.37</v>
      </c>
      <c r="G49" t="s">
        <v>81</v>
      </c>
      <c r="H49">
        <f ca="1">IF(82.37&lt;&gt;82.37,0,0)</f>
        <v>0</v>
      </c>
      <c r="I49" t="s">
        <v>14</v>
      </c>
      <c r="J49" t="s">
        <v>14</v>
      </c>
    </row>
    <row r="50" spans="1:10">
      <c r="A50" t="s">
        <v>92</v>
      </c>
      <c r="B50" t="s">
        <v>79</v>
      </c>
      <c r="C50" t="s">
        <v>48</v>
      </c>
      <c r="D50" s="1">
        <v>18.55</v>
      </c>
      <c r="E50" s="2">
        <v>5.95</v>
      </c>
      <c r="F50" s="2">
        <v>110.37</v>
      </c>
      <c r="G50" t="s">
        <v>81</v>
      </c>
      <c r="H50">
        <f ca="1">IF(110.37&lt;&gt;110.37,0,0)</f>
        <v>0</v>
      </c>
      <c r="I50" t="s">
        <v>14</v>
      </c>
      <c r="J50" t="s">
        <v>14</v>
      </c>
    </row>
    <row r="51" spans="1:10">
      <c r="A51" t="s">
        <v>93</v>
      </c>
      <c r="B51" t="s">
        <v>79</v>
      </c>
      <c r="C51" t="s">
        <v>94</v>
      </c>
      <c r="D51" s="1">
        <v>18.66</v>
      </c>
      <c r="E51" s="2">
        <v>4.2</v>
      </c>
      <c r="F51" s="2">
        <v>78.37</v>
      </c>
      <c r="G51" t="s">
        <v>81</v>
      </c>
      <c r="H51">
        <f ca="1">IF(78.37&lt;&gt;78.37,0,0)</f>
        <v>0</v>
      </c>
      <c r="I51" t="s">
        <v>14</v>
      </c>
      <c r="J51" t="s">
        <v>14</v>
      </c>
    </row>
    <row r="52" spans="1:10">
      <c r="A52" t="s">
        <v>95</v>
      </c>
      <c r="B52" t="s">
        <v>79</v>
      </c>
      <c r="C52" t="s">
        <v>48</v>
      </c>
      <c r="D52" s="1">
        <v>18.56</v>
      </c>
      <c r="E52" s="2">
        <v>5.95</v>
      </c>
      <c r="F52" s="2">
        <v>110.43</v>
      </c>
      <c r="G52" t="s">
        <v>81</v>
      </c>
      <c r="H52">
        <f ca="1">IF(110.43&lt;&gt;110.43,0,0)</f>
        <v>0</v>
      </c>
      <c r="I52" t="s">
        <v>14</v>
      </c>
      <c r="J52" t="s">
        <v>14</v>
      </c>
    </row>
    <row r="53" spans="1:10">
      <c r="A53" t="s">
        <v>96</v>
      </c>
      <c r="B53" t="s">
        <v>97</v>
      </c>
      <c r="C53" t="s">
        <v>98</v>
      </c>
      <c r="D53" s="1">
        <v>19.66</v>
      </c>
      <c r="E53" s="2">
        <v>4.4</v>
      </c>
      <c r="F53" s="2">
        <v>86.5</v>
      </c>
      <c r="G53" t="s">
        <v>99</v>
      </c>
      <c r="H53">
        <f ca="1">IF(86.5&lt;&gt;86.5,0,0)</f>
        <v>0</v>
      </c>
      <c r="I53" t="s">
        <v>14</v>
      </c>
      <c r="J53" t="s">
        <v>14</v>
      </c>
    </row>
    <row r="54" spans="1:10">
      <c r="A54" t="s">
        <v>100</v>
      </c>
      <c r="B54" t="s">
        <v>97</v>
      </c>
      <c r="C54" t="s">
        <v>101</v>
      </c>
      <c r="D54" s="1">
        <v>19.61</v>
      </c>
      <c r="E54" s="2">
        <v>4.55</v>
      </c>
      <c r="F54" s="2">
        <v>89.23</v>
      </c>
      <c r="G54" t="s">
        <v>99</v>
      </c>
      <c r="H54">
        <f ca="1">IF(89.23&lt;&gt;89.23,0,0)</f>
        <v>0</v>
      </c>
      <c r="I54" t="s">
        <v>14</v>
      </c>
      <c r="J54" t="s">
        <v>14</v>
      </c>
    </row>
    <row r="55" spans="1:10">
      <c r="A55" t="s">
        <v>102</v>
      </c>
      <c r="B55" t="s">
        <v>97</v>
      </c>
      <c r="C55" t="s">
        <v>103</v>
      </c>
      <c r="D55" s="1">
        <v>19.63</v>
      </c>
      <c r="E55" s="2">
        <v>4.55</v>
      </c>
      <c r="F55" s="2">
        <v>89.32</v>
      </c>
      <c r="G55" t="s">
        <v>99</v>
      </c>
      <c r="H55">
        <f ca="1">IF(89.32&lt;&gt;89.32,0,0)</f>
        <v>0</v>
      </c>
      <c r="I55" t="s">
        <v>14</v>
      </c>
      <c r="J55" t="s">
        <v>14</v>
      </c>
    </row>
    <row r="56" spans="1:10">
      <c r="A56" t="s">
        <v>104</v>
      </c>
      <c r="B56" t="s">
        <v>97</v>
      </c>
      <c r="C56" t="s">
        <v>105</v>
      </c>
      <c r="D56" s="1">
        <v>19.65</v>
      </c>
      <c r="E56" s="2">
        <v>3.5</v>
      </c>
      <c r="F56" s="2">
        <v>68.78</v>
      </c>
      <c r="G56" t="s">
        <v>99</v>
      </c>
      <c r="H56">
        <f ca="1">IF(68.78&lt;&gt;68.77,0.010000000000005116,0)</f>
        <v>0</v>
      </c>
      <c r="I56" t="s">
        <v>14</v>
      </c>
      <c r="J56" t="s">
        <v>14</v>
      </c>
    </row>
    <row r="57" spans="1:10">
      <c r="A57" t="s">
        <v>106</v>
      </c>
      <c r="B57" t="s">
        <v>97</v>
      </c>
      <c r="C57" t="s">
        <v>105</v>
      </c>
      <c r="D57" s="1">
        <v>19.67</v>
      </c>
      <c r="E57" s="2">
        <v>3.5</v>
      </c>
      <c r="F57" s="2">
        <v>68.85</v>
      </c>
      <c r="G57" t="s">
        <v>99</v>
      </c>
      <c r="H57">
        <f ca="1">IF(68.85&lt;&gt;68.84,0.009999999999990905,0)</f>
        <v>0</v>
      </c>
      <c r="I57" t="s">
        <v>14</v>
      </c>
      <c r="J57" t="s">
        <v>14</v>
      </c>
    </row>
    <row r="58" spans="1:10">
      <c r="A58" t="s">
        <v>107</v>
      </c>
      <c r="B58" t="s">
        <v>97</v>
      </c>
      <c r="C58" t="s">
        <v>108</v>
      </c>
      <c r="D58" s="1">
        <v>19.66</v>
      </c>
      <c r="E58" s="2">
        <v>6.4</v>
      </c>
      <c r="F58" s="2">
        <v>125.82</v>
      </c>
      <c r="G58" t="s">
        <v>99</v>
      </c>
      <c r="H58">
        <f ca="1">IF(125.82&lt;&gt;125.82,0,0)</f>
        <v>0</v>
      </c>
      <c r="I58" t="s">
        <v>14</v>
      </c>
      <c r="J58" t="s">
        <v>14</v>
      </c>
    </row>
    <row r="59" spans="1:10">
      <c r="A59" t="s">
        <v>109</v>
      </c>
      <c r="B59" t="s">
        <v>97</v>
      </c>
      <c r="C59" t="s">
        <v>110</v>
      </c>
      <c r="D59" s="1">
        <v>19.62</v>
      </c>
      <c r="E59" s="2">
        <v>7.1</v>
      </c>
      <c r="F59" s="2">
        <v>139.3</v>
      </c>
      <c r="G59" t="s">
        <v>99</v>
      </c>
      <c r="H59">
        <f ca="1">IF(139.3&lt;&gt;139.3,0,0)</f>
        <v>0</v>
      </c>
      <c r="I59" t="s">
        <v>14</v>
      </c>
      <c r="J59" t="s">
        <v>14</v>
      </c>
    </row>
    <row r="60" spans="1:10">
      <c r="A60" t="s">
        <v>111</v>
      </c>
      <c r="B60" t="s">
        <v>97</v>
      </c>
      <c r="C60" t="s">
        <v>112</v>
      </c>
      <c r="D60" s="1">
        <v>19.64</v>
      </c>
      <c r="E60" s="2">
        <v>6.2</v>
      </c>
      <c r="F60" s="2">
        <v>121.77</v>
      </c>
      <c r="G60" t="s">
        <v>99</v>
      </c>
      <c r="H60">
        <f ca="1">IF(121.77&lt;&gt;121.77,0,0)</f>
        <v>0</v>
      </c>
      <c r="I60" t="s">
        <v>14</v>
      </c>
      <c r="J60" t="s">
        <v>14</v>
      </c>
    </row>
    <row r="61" spans="1:10">
      <c r="A61" t="s">
        <v>113</v>
      </c>
      <c r="B61" t="s">
        <v>97</v>
      </c>
      <c r="C61" t="s">
        <v>114</v>
      </c>
      <c r="D61" s="1">
        <v>19.7</v>
      </c>
      <c r="E61" s="2">
        <v>5.95</v>
      </c>
      <c r="F61" s="2">
        <v>117.22</v>
      </c>
      <c r="G61" t="s">
        <v>99</v>
      </c>
      <c r="H61">
        <f ca="1">IF(117.22&lt;&gt;117.22,0,0)</f>
        <v>0</v>
      </c>
      <c r="I61" t="s">
        <v>14</v>
      </c>
      <c r="J61" t="s">
        <v>14</v>
      </c>
    </row>
    <row r="62" spans="1:10">
      <c r="A62" t="s">
        <v>115</v>
      </c>
      <c r="B62" t="s">
        <v>116</v>
      </c>
      <c r="C62" t="s">
        <v>117</v>
      </c>
      <c r="D62" s="1">
        <v>16.63</v>
      </c>
      <c r="E62" s="2">
        <v>4.2</v>
      </c>
      <c r="F62" s="2">
        <v>69.85</v>
      </c>
      <c r="G62" t="s">
        <v>118</v>
      </c>
      <c r="H62">
        <f ca="1">IF(69.85&lt;&gt;69.85,0,0)</f>
        <v>0</v>
      </c>
      <c r="I62" t="s">
        <v>14</v>
      </c>
      <c r="J62" t="s">
        <v>14</v>
      </c>
    </row>
    <row r="63" spans="1:10">
      <c r="A63" t="s">
        <v>119</v>
      </c>
      <c r="B63" t="s">
        <v>120</v>
      </c>
      <c r="C63" t="s">
        <v>108</v>
      </c>
      <c r="D63" s="1">
        <v>18.76</v>
      </c>
      <c r="E63" s="2">
        <v>6.4</v>
      </c>
      <c r="F63" s="2">
        <v>120.06</v>
      </c>
      <c r="G63" t="s">
        <v>121</v>
      </c>
      <c r="H63">
        <f ca="1">IF(120.06&lt;&gt;120.06,0,0)</f>
        <v>0</v>
      </c>
      <c r="I63" t="s">
        <v>14</v>
      </c>
      <c r="J63" t="s">
        <v>14</v>
      </c>
    </row>
    <row r="64" spans="1:10">
      <c r="A64" t="s">
        <v>122</v>
      </c>
      <c r="B64" t="s">
        <v>120</v>
      </c>
      <c r="C64" t="s">
        <v>123</v>
      </c>
      <c r="D64" s="1">
        <v>18.8</v>
      </c>
      <c r="E64" s="2">
        <v>4.55</v>
      </c>
      <c r="F64" s="2">
        <v>85.54</v>
      </c>
      <c r="G64" t="s">
        <v>121</v>
      </c>
      <c r="H64">
        <f ca="1">IF(85.54&lt;&gt;85.54,0,0)</f>
        <v>0</v>
      </c>
      <c r="I64" t="s">
        <v>14</v>
      </c>
      <c r="J64" t="s">
        <v>14</v>
      </c>
    </row>
    <row r="65" spans="1:10">
      <c r="A65" t="s">
        <v>124</v>
      </c>
      <c r="B65" t="s">
        <v>120</v>
      </c>
      <c r="C65" t="s">
        <v>110</v>
      </c>
      <c r="D65" s="1">
        <v>18.81</v>
      </c>
      <c r="E65" s="2">
        <v>7.1</v>
      </c>
      <c r="F65" s="2">
        <v>133.55</v>
      </c>
      <c r="G65" t="s">
        <v>121</v>
      </c>
      <c r="H65">
        <f ca="1">IF(133.55&lt;&gt;133.55,0,0)</f>
        <v>0</v>
      </c>
      <c r="I65" t="s">
        <v>14</v>
      </c>
      <c r="J65" t="s">
        <v>14</v>
      </c>
    </row>
    <row r="66" spans="1:10">
      <c r="A66" t="s">
        <v>125</v>
      </c>
      <c r="B66" t="s">
        <v>120</v>
      </c>
      <c r="C66" t="s">
        <v>126</v>
      </c>
      <c r="D66" s="1">
        <v>18.76</v>
      </c>
      <c r="E66" s="2">
        <v>3.7</v>
      </c>
      <c r="F66" s="2">
        <v>69.41</v>
      </c>
      <c r="G66" t="s">
        <v>121</v>
      </c>
      <c r="H66">
        <f ca="1">IF(69.41&lt;&gt;69.41,0,0)</f>
        <v>0</v>
      </c>
      <c r="I66" t="s">
        <v>14</v>
      </c>
      <c r="J66" t="s">
        <v>14</v>
      </c>
    </row>
    <row r="67" spans="1:10">
      <c r="A67" t="s">
        <v>127</v>
      </c>
      <c r="B67" t="s">
        <v>120</v>
      </c>
      <c r="C67" t="s">
        <v>110</v>
      </c>
      <c r="D67" s="1">
        <v>18.68</v>
      </c>
      <c r="E67" s="2">
        <v>7.1</v>
      </c>
      <c r="F67" s="2">
        <v>132.63</v>
      </c>
      <c r="G67" t="s">
        <v>121</v>
      </c>
      <c r="H67">
        <f ca="1">IF(132.63&lt;&gt;132.63,0,0)</f>
        <v>0</v>
      </c>
      <c r="I67" t="s">
        <v>14</v>
      </c>
      <c r="J67" t="s">
        <v>14</v>
      </c>
    </row>
    <row r="68" spans="1:10">
      <c r="A68" t="s">
        <v>128</v>
      </c>
      <c r="B68" t="s">
        <v>120</v>
      </c>
      <c r="C68" t="s">
        <v>112</v>
      </c>
      <c r="D68" s="1">
        <v>18.76</v>
      </c>
      <c r="E68" s="2">
        <v>6.2</v>
      </c>
      <c r="F68" s="2">
        <v>116.31</v>
      </c>
      <c r="G68" t="s">
        <v>121</v>
      </c>
      <c r="H68">
        <f ca="1">IF(116.31&lt;&gt;116.31,0,0)</f>
        <v>0</v>
      </c>
      <c r="I68" t="s">
        <v>14</v>
      </c>
      <c r="J68" t="s">
        <v>14</v>
      </c>
    </row>
    <row r="69" spans="1:10">
      <c r="A69" t="s">
        <v>129</v>
      </c>
      <c r="B69" t="s">
        <v>120</v>
      </c>
      <c r="C69" t="s">
        <v>98</v>
      </c>
      <c r="D69" s="1">
        <v>18.78</v>
      </c>
      <c r="E69" s="2">
        <v>4.4</v>
      </c>
      <c r="F69" s="2">
        <v>82.63</v>
      </c>
      <c r="G69" t="s">
        <v>121</v>
      </c>
      <c r="H69">
        <f ca="1">IF(82.63&lt;&gt;82.63,0,0)</f>
        <v>0</v>
      </c>
      <c r="I69" t="s">
        <v>14</v>
      </c>
      <c r="J69" t="s">
        <v>14</v>
      </c>
    </row>
    <row r="70" spans="1:10">
      <c r="A70" t="s">
        <v>130</v>
      </c>
      <c r="B70" t="s">
        <v>120</v>
      </c>
      <c r="C70" t="s">
        <v>108</v>
      </c>
      <c r="D70" s="1">
        <v>18.83</v>
      </c>
      <c r="E70" s="2">
        <v>6.4</v>
      </c>
      <c r="F70" s="2">
        <v>120.51</v>
      </c>
      <c r="G70" t="s">
        <v>121</v>
      </c>
      <c r="H70">
        <f ca="1">IF(120.51&lt;&gt;120.51,0,0)</f>
        <v>0</v>
      </c>
      <c r="I70" t="s">
        <v>14</v>
      </c>
      <c r="J70" t="s">
        <v>14</v>
      </c>
    </row>
    <row r="71" spans="1:10">
      <c r="A71" t="s">
        <v>131</v>
      </c>
      <c r="B71" t="s">
        <v>120</v>
      </c>
      <c r="C71" t="s">
        <v>98</v>
      </c>
      <c r="D71" s="1">
        <v>18.76</v>
      </c>
      <c r="E71" s="2">
        <v>4.4</v>
      </c>
      <c r="F71" s="2">
        <v>82.54</v>
      </c>
      <c r="G71" t="s">
        <v>121</v>
      </c>
      <c r="H71">
        <f ca="1">IF(82.54&lt;&gt;82.54,0,0)</f>
        <v>0</v>
      </c>
      <c r="I71" t="s">
        <v>14</v>
      </c>
      <c r="J71" t="s">
        <v>14</v>
      </c>
    </row>
    <row r="72" spans="1:10">
      <c r="A72" t="s">
        <v>132</v>
      </c>
      <c r="B72" t="s">
        <v>120</v>
      </c>
      <c r="C72" t="s">
        <v>112</v>
      </c>
      <c r="D72" s="1">
        <v>18.71</v>
      </c>
      <c r="E72" s="2">
        <v>6.2</v>
      </c>
      <c r="F72" s="2">
        <v>116</v>
      </c>
      <c r="G72" t="s">
        <v>121</v>
      </c>
      <c r="H72">
        <f ca="1">IF(116&lt;&gt;116,0,0)</f>
        <v>0</v>
      </c>
      <c r="I72" t="s">
        <v>14</v>
      </c>
      <c r="J72" t="s">
        <v>14</v>
      </c>
    </row>
    <row r="73" spans="1:10">
      <c r="A73" t="s">
        <v>133</v>
      </c>
      <c r="B73" t="s">
        <v>120</v>
      </c>
      <c r="C73" t="s">
        <v>101</v>
      </c>
      <c r="D73" s="1">
        <v>18.86</v>
      </c>
      <c r="E73" s="2">
        <v>4.55</v>
      </c>
      <c r="F73" s="2">
        <v>85.81</v>
      </c>
      <c r="G73" t="s">
        <v>121</v>
      </c>
      <c r="H73">
        <f ca="1">IF(85.81&lt;&gt;85.81,0,0)</f>
        <v>0</v>
      </c>
      <c r="I73" t="s">
        <v>14</v>
      </c>
      <c r="J73" t="s">
        <v>14</v>
      </c>
    </row>
    <row r="74" spans="1:10">
      <c r="A74" t="s">
        <v>134</v>
      </c>
      <c r="B74" t="s">
        <v>120</v>
      </c>
      <c r="C74" t="s">
        <v>135</v>
      </c>
      <c r="D74" s="1">
        <v>18.77</v>
      </c>
      <c r="E74" s="2">
        <v>3.7</v>
      </c>
      <c r="F74" s="2">
        <v>69.45</v>
      </c>
      <c r="G74" t="s">
        <v>121</v>
      </c>
      <c r="H74">
        <f ca="1">IF(69.45&lt;&gt;69.45,0,0)</f>
        <v>0</v>
      </c>
      <c r="I74" t="s">
        <v>14</v>
      </c>
      <c r="J74" t="s">
        <v>14</v>
      </c>
    </row>
    <row r="75" spans="1:10">
      <c r="A75" t="s">
        <v>136</v>
      </c>
      <c r="B75" t="s">
        <v>120</v>
      </c>
      <c r="C75" t="s">
        <v>103</v>
      </c>
      <c r="D75" s="1">
        <v>18.83</v>
      </c>
      <c r="E75" s="2">
        <v>4.55</v>
      </c>
      <c r="F75" s="2">
        <v>85.68</v>
      </c>
      <c r="G75" t="s">
        <v>121</v>
      </c>
      <c r="H75">
        <f ca="1">IF(85.68&lt;&gt;85.68,0,0)</f>
        <v>0</v>
      </c>
      <c r="I75" t="s">
        <v>14</v>
      </c>
      <c r="J75" t="s">
        <v>14</v>
      </c>
    </row>
    <row r="76" spans="1:10">
      <c r="A76" t="s">
        <v>137</v>
      </c>
      <c r="B76" t="s">
        <v>120</v>
      </c>
      <c r="C76" t="s">
        <v>114</v>
      </c>
      <c r="D76" s="1">
        <v>18.82</v>
      </c>
      <c r="E76" s="2">
        <v>5.95</v>
      </c>
      <c r="F76" s="2">
        <v>111.98</v>
      </c>
      <c r="G76" t="s">
        <v>121</v>
      </c>
      <c r="H76">
        <f ca="1">IF(111.98&lt;&gt;111.98,0,0)</f>
        <v>0</v>
      </c>
      <c r="I76" t="s">
        <v>14</v>
      </c>
      <c r="J76" t="s">
        <v>14</v>
      </c>
    </row>
    <row r="77" spans="1:10">
      <c r="A77" t="s">
        <v>138</v>
      </c>
      <c r="B77" t="s">
        <v>120</v>
      </c>
      <c r="C77" t="s">
        <v>139</v>
      </c>
      <c r="D77" s="1">
        <v>18.81</v>
      </c>
      <c r="E77" s="2">
        <v>5.15</v>
      </c>
      <c r="F77" s="2">
        <v>96.87</v>
      </c>
      <c r="G77" t="s">
        <v>121</v>
      </c>
      <c r="H77">
        <f ca="1">IF(96.87&lt;&gt;96.87,0,0)</f>
        <v>0</v>
      </c>
      <c r="I77" t="s">
        <v>14</v>
      </c>
      <c r="J77" t="s">
        <v>14</v>
      </c>
    </row>
    <row r="78" spans="1:10">
      <c r="A78" t="s">
        <v>140</v>
      </c>
      <c r="B78" t="s">
        <v>120</v>
      </c>
      <c r="C78" t="s">
        <v>141</v>
      </c>
      <c r="D78" s="1">
        <v>18.84</v>
      </c>
      <c r="E78" s="2">
        <v>4.4</v>
      </c>
      <c r="F78" s="2">
        <v>82.9</v>
      </c>
      <c r="G78" t="s">
        <v>121</v>
      </c>
      <c r="H78">
        <f ca="1">IF(82.9&lt;&gt;82.9,0,0)</f>
        <v>0</v>
      </c>
      <c r="I78" t="s">
        <v>14</v>
      </c>
      <c r="J78" t="s">
        <v>14</v>
      </c>
    </row>
    <row r="79" spans="1:10">
      <c r="A79" t="s">
        <v>142</v>
      </c>
      <c r="B79" t="s">
        <v>120</v>
      </c>
      <c r="C79" t="s">
        <v>143</v>
      </c>
      <c r="D79" s="1">
        <v>18.8</v>
      </c>
      <c r="E79" s="2">
        <v>5.7</v>
      </c>
      <c r="F79" s="2">
        <v>107.16</v>
      </c>
      <c r="G79" t="s">
        <v>121</v>
      </c>
      <c r="H79">
        <f ca="1">IF(107.16&lt;&gt;107.16,0,0)</f>
        <v>0</v>
      </c>
      <c r="I79" t="s">
        <v>14</v>
      </c>
      <c r="J79" t="s">
        <v>14</v>
      </c>
    </row>
    <row r="80" spans="1:10">
      <c r="A80" t="s">
        <v>144</v>
      </c>
      <c r="B80" t="s">
        <v>120</v>
      </c>
      <c r="C80" t="s">
        <v>145</v>
      </c>
      <c r="D80" s="1">
        <v>18.89</v>
      </c>
      <c r="E80" s="2">
        <v>4.55</v>
      </c>
      <c r="F80" s="2">
        <v>85.95</v>
      </c>
      <c r="G80" t="s">
        <v>121</v>
      </c>
      <c r="H80">
        <f ca="1">IF(85.95&lt;&gt;85.95,0,0)</f>
        <v>0</v>
      </c>
      <c r="I80" t="s">
        <v>14</v>
      </c>
      <c r="J80" t="s">
        <v>14</v>
      </c>
    </row>
    <row r="81" spans="1:10">
      <c r="A81" t="s">
        <v>146</v>
      </c>
      <c r="B81" t="s">
        <v>120</v>
      </c>
      <c r="C81" t="s">
        <v>101</v>
      </c>
      <c r="D81" s="1">
        <v>18.84</v>
      </c>
      <c r="E81" s="2">
        <v>4.55</v>
      </c>
      <c r="F81" s="2">
        <v>85.72</v>
      </c>
      <c r="G81" t="s">
        <v>121</v>
      </c>
      <c r="H81">
        <f ca="1">IF(85.72&lt;&gt;85.72,0,0)</f>
        <v>0</v>
      </c>
      <c r="I81" t="s">
        <v>14</v>
      </c>
      <c r="J81" t="s">
        <v>14</v>
      </c>
    </row>
    <row r="82" spans="1:10">
      <c r="A82" t="s">
        <v>147</v>
      </c>
      <c r="B82" t="s">
        <v>120</v>
      </c>
      <c r="C82" t="s">
        <v>108</v>
      </c>
      <c r="D82" s="1">
        <v>18.86</v>
      </c>
      <c r="E82" s="2">
        <v>6.4</v>
      </c>
      <c r="F82" s="2">
        <v>120.7</v>
      </c>
      <c r="G82" t="s">
        <v>121</v>
      </c>
      <c r="H82">
        <f ca="1">IF(120.7&lt;&gt;120.7,0,0)</f>
        <v>0</v>
      </c>
      <c r="I82" t="s">
        <v>14</v>
      </c>
      <c r="J82" t="s">
        <v>14</v>
      </c>
    </row>
    <row r="83" spans="1:10">
      <c r="A83" t="s">
        <v>148</v>
      </c>
      <c r="B83" t="s">
        <v>120</v>
      </c>
      <c r="C83" t="s">
        <v>123</v>
      </c>
      <c r="D83" s="1">
        <v>18.85</v>
      </c>
      <c r="E83" s="2">
        <v>4.55</v>
      </c>
      <c r="F83" s="2">
        <v>85.77</v>
      </c>
      <c r="G83" t="s">
        <v>121</v>
      </c>
      <c r="H83">
        <f ca="1">IF(85.77&lt;&gt;85.77,0,0)</f>
        <v>0</v>
      </c>
      <c r="I83" t="s">
        <v>14</v>
      </c>
      <c r="J83" t="s">
        <v>14</v>
      </c>
    </row>
    <row r="84" spans="1:10">
      <c r="A84" t="s">
        <v>149</v>
      </c>
      <c r="B84" t="s">
        <v>120</v>
      </c>
      <c r="C84" t="s">
        <v>150</v>
      </c>
      <c r="D84" s="1">
        <v>18.9</v>
      </c>
      <c r="E84" s="2">
        <v>6.2</v>
      </c>
      <c r="F84" s="2">
        <v>117.18</v>
      </c>
      <c r="G84" t="s">
        <v>121</v>
      </c>
      <c r="H84">
        <f ca="1">IF(117.18&lt;&gt;117.18,0,0)</f>
        <v>0</v>
      </c>
      <c r="I84" t="s">
        <v>14</v>
      </c>
      <c r="J84" t="s">
        <v>14</v>
      </c>
    </row>
    <row r="85" spans="1:10">
      <c r="A85" t="s">
        <v>151</v>
      </c>
      <c r="B85" t="s">
        <v>120</v>
      </c>
      <c r="C85" t="s">
        <v>108</v>
      </c>
      <c r="D85" s="1">
        <v>18.92</v>
      </c>
      <c r="E85" s="2">
        <v>6.4</v>
      </c>
      <c r="F85" s="2">
        <v>121.09</v>
      </c>
      <c r="G85" t="s">
        <v>121</v>
      </c>
      <c r="H85">
        <f ca="1">IF(121.09&lt;&gt;121.09,0,0)</f>
        <v>0</v>
      </c>
      <c r="I85" t="s">
        <v>14</v>
      </c>
      <c r="J85" t="s">
        <v>14</v>
      </c>
    </row>
    <row r="86" spans="1:10">
      <c r="A86" t="s">
        <v>152</v>
      </c>
      <c r="B86" t="s">
        <v>120</v>
      </c>
      <c r="C86" t="s">
        <v>114</v>
      </c>
      <c r="D86" s="1">
        <v>18.88</v>
      </c>
      <c r="E86" s="2">
        <v>5.95</v>
      </c>
      <c r="F86" s="2">
        <v>112.34</v>
      </c>
      <c r="G86" t="s">
        <v>121</v>
      </c>
      <c r="H86">
        <f ca="1">IF(112.34&lt;&gt;112.34,0,0)</f>
        <v>0</v>
      </c>
      <c r="I86" t="s">
        <v>14</v>
      </c>
      <c r="J86" t="s">
        <v>14</v>
      </c>
    </row>
    <row r="87" spans="1:10">
      <c r="A87" t="s">
        <v>153</v>
      </c>
      <c r="B87" t="s">
        <v>120</v>
      </c>
      <c r="C87" t="s">
        <v>154</v>
      </c>
      <c r="D87" s="1">
        <v>18.92</v>
      </c>
      <c r="E87" s="2">
        <v>4.55</v>
      </c>
      <c r="F87" s="2">
        <v>86.09</v>
      </c>
      <c r="G87" t="s">
        <v>121</v>
      </c>
      <c r="H87">
        <f ca="1">IF(86.09&lt;&gt;86.09,0,0)</f>
        <v>0</v>
      </c>
      <c r="I87" t="s">
        <v>14</v>
      </c>
      <c r="J87" t="s">
        <v>14</v>
      </c>
    </row>
    <row r="88" spans="1:10">
      <c r="A88" t="s">
        <v>155</v>
      </c>
      <c r="B88" t="s">
        <v>120</v>
      </c>
      <c r="C88" t="s">
        <v>112</v>
      </c>
      <c r="D88" s="1">
        <v>18.92</v>
      </c>
      <c r="E88" s="2">
        <v>6.2</v>
      </c>
      <c r="F88" s="2">
        <v>117.3</v>
      </c>
      <c r="G88" t="s">
        <v>121</v>
      </c>
      <c r="H88">
        <f ca="1">IF(117.3&lt;&gt;117.3,0,0)</f>
        <v>0</v>
      </c>
      <c r="I88" t="s">
        <v>14</v>
      </c>
      <c r="J88" t="s">
        <v>14</v>
      </c>
    </row>
    <row r="89" spans="1:10">
      <c r="A89" t="s">
        <v>156</v>
      </c>
      <c r="B89" t="s">
        <v>120</v>
      </c>
      <c r="C89" t="s">
        <v>157</v>
      </c>
      <c r="D89" s="1">
        <v>18.82</v>
      </c>
      <c r="E89" s="2">
        <v>4.4</v>
      </c>
      <c r="F89" s="2">
        <v>82.81</v>
      </c>
      <c r="G89" t="s">
        <v>121</v>
      </c>
      <c r="H89">
        <f ca="1">IF(82.81&lt;&gt;82.81,0,0)</f>
        <v>0</v>
      </c>
      <c r="I89" t="s">
        <v>14</v>
      </c>
      <c r="J89" t="s">
        <v>14</v>
      </c>
    </row>
    <row r="90" spans="1:10">
      <c r="A90" t="s">
        <v>158</v>
      </c>
      <c r="B90" t="s">
        <v>120</v>
      </c>
      <c r="C90" t="s">
        <v>112</v>
      </c>
      <c r="D90" s="1">
        <v>18.87</v>
      </c>
      <c r="E90" s="2">
        <v>6.2</v>
      </c>
      <c r="F90" s="2">
        <v>116.99</v>
      </c>
      <c r="G90" t="s">
        <v>121</v>
      </c>
      <c r="H90">
        <f ca="1">IF(116.99&lt;&gt;116.99,0,0)</f>
        <v>0</v>
      </c>
      <c r="I90" t="s">
        <v>14</v>
      </c>
      <c r="J90" t="s">
        <v>14</v>
      </c>
    </row>
    <row r="91" spans="1:10">
      <c r="A91" t="s">
        <v>159</v>
      </c>
      <c r="B91" t="s">
        <v>120</v>
      </c>
      <c r="C91" t="s">
        <v>160</v>
      </c>
      <c r="D91" s="1">
        <v>18.89</v>
      </c>
      <c r="E91" s="2">
        <v>4.55</v>
      </c>
      <c r="F91" s="2">
        <v>85.95</v>
      </c>
      <c r="G91" t="s">
        <v>121</v>
      </c>
      <c r="H91">
        <f ca="1">IF(85.95&lt;&gt;85.95,0,0)</f>
        <v>0</v>
      </c>
      <c r="I91" t="s">
        <v>14</v>
      </c>
      <c r="J91" t="s">
        <v>14</v>
      </c>
    </row>
    <row r="92" spans="1:10">
      <c r="A92" t="s">
        <v>161</v>
      </c>
      <c r="B92" t="s">
        <v>120</v>
      </c>
      <c r="C92" t="s">
        <v>154</v>
      </c>
      <c r="D92" s="1">
        <v>18.93</v>
      </c>
      <c r="E92" s="2">
        <v>4.55</v>
      </c>
      <c r="F92" s="2">
        <v>86.13</v>
      </c>
      <c r="G92" t="s">
        <v>121</v>
      </c>
      <c r="H92">
        <f ca="1">IF(86.13&lt;&gt;86.13,0,0)</f>
        <v>0</v>
      </c>
      <c r="I92" t="s">
        <v>14</v>
      </c>
      <c r="J92" t="s">
        <v>14</v>
      </c>
    </row>
    <row r="93" spans="1:10">
      <c r="A93" t="s">
        <v>162</v>
      </c>
      <c r="B93" t="s">
        <v>120</v>
      </c>
      <c r="C93" t="s">
        <v>163</v>
      </c>
      <c r="D93" s="1">
        <v>18.89</v>
      </c>
      <c r="E93" s="2">
        <v>5.45</v>
      </c>
      <c r="F93" s="2">
        <v>102.95</v>
      </c>
      <c r="G93" t="s">
        <v>121</v>
      </c>
      <c r="H93">
        <f ca="1">IF(102.95&lt;&gt;102.95,0,0)</f>
        <v>0</v>
      </c>
      <c r="I93" t="s">
        <v>14</v>
      </c>
      <c r="J93" t="s">
        <v>14</v>
      </c>
    </row>
    <row r="94" spans="1:10">
      <c r="A94" t="s">
        <v>164</v>
      </c>
      <c r="B94" t="s">
        <v>165</v>
      </c>
      <c r="C94" t="s">
        <v>166</v>
      </c>
      <c r="D94" s="1">
        <v>22.9</v>
      </c>
      <c r="E94" s="2">
        <v>3.7</v>
      </c>
      <c r="F94" s="2">
        <v>84.73</v>
      </c>
      <c r="G94" t="s">
        <v>167</v>
      </c>
      <c r="H94">
        <f ca="1">IF(84.73&lt;&gt;84.73,0,0)</f>
        <v>0</v>
      </c>
      <c r="I94" t="s">
        <v>14</v>
      </c>
      <c r="J94" t="s">
        <v>14</v>
      </c>
    </row>
    <row r="95" spans="1:10">
      <c r="A95" t="s">
        <v>168</v>
      </c>
      <c r="B95" t="s">
        <v>165</v>
      </c>
      <c r="C95" t="s">
        <v>169</v>
      </c>
      <c r="D95" s="1">
        <v>22.86</v>
      </c>
      <c r="E95" s="2">
        <v>5.95</v>
      </c>
      <c r="F95" s="2">
        <v>136.02</v>
      </c>
      <c r="G95" t="s">
        <v>167</v>
      </c>
      <c r="H95">
        <f ca="1">IF(136.02&lt;&gt;136.02,0,0)</f>
        <v>0</v>
      </c>
      <c r="I95" t="s">
        <v>14</v>
      </c>
      <c r="J95" t="s">
        <v>14</v>
      </c>
    </row>
    <row r="96" spans="1:10">
      <c r="A96" t="s">
        <v>170</v>
      </c>
      <c r="B96" t="s">
        <v>165</v>
      </c>
      <c r="C96" t="s">
        <v>169</v>
      </c>
      <c r="D96" s="1">
        <v>22.85</v>
      </c>
      <c r="E96" s="2">
        <v>5.95</v>
      </c>
      <c r="F96" s="2">
        <v>135.96</v>
      </c>
      <c r="G96" t="s">
        <v>167</v>
      </c>
      <c r="H96">
        <f ca="1">IF(135.96&lt;&gt;135.96,0,0)</f>
        <v>0</v>
      </c>
      <c r="I96" t="s">
        <v>14</v>
      </c>
      <c r="J96" t="s">
        <v>14</v>
      </c>
    </row>
    <row r="97" spans="1:10">
      <c r="A97" t="s">
        <v>171</v>
      </c>
      <c r="B97" t="s">
        <v>165</v>
      </c>
      <c r="C97" t="s">
        <v>166</v>
      </c>
      <c r="D97" s="1">
        <v>22.99</v>
      </c>
      <c r="E97" s="2">
        <v>3.7</v>
      </c>
      <c r="F97" s="2">
        <v>85.06</v>
      </c>
      <c r="G97" t="s">
        <v>167</v>
      </c>
      <c r="H97">
        <f ca="1">IF(85.06&lt;&gt;85.06,0,0)</f>
        <v>0</v>
      </c>
      <c r="I97" t="s">
        <v>14</v>
      </c>
      <c r="J97" t="s">
        <v>14</v>
      </c>
    </row>
    <row r="98" spans="1:10">
      <c r="A98" t="s">
        <v>172</v>
      </c>
      <c r="B98" t="s">
        <v>165</v>
      </c>
      <c r="C98" t="s">
        <v>169</v>
      </c>
      <c r="D98" s="1">
        <v>22.84</v>
      </c>
      <c r="E98" s="2">
        <v>5.95</v>
      </c>
      <c r="F98" s="2">
        <v>135.9</v>
      </c>
      <c r="G98" t="s">
        <v>167</v>
      </c>
      <c r="H98">
        <f ca="1">IF(135.9&lt;&gt;135.9,0,0)</f>
        <v>0</v>
      </c>
      <c r="I98" t="s">
        <v>14</v>
      </c>
      <c r="J98" t="s">
        <v>14</v>
      </c>
    </row>
    <row r="99" spans="1:10">
      <c r="A99" t="s">
        <v>173</v>
      </c>
      <c r="B99" t="s">
        <v>165</v>
      </c>
      <c r="C99" t="s">
        <v>174</v>
      </c>
      <c r="D99" s="1">
        <v>22.85</v>
      </c>
      <c r="E99" s="2">
        <v>5.95</v>
      </c>
      <c r="F99" s="2">
        <v>135.96</v>
      </c>
      <c r="G99" t="s">
        <v>167</v>
      </c>
      <c r="H99">
        <f ca="1">IF(135.96&lt;&gt;135.96,0,0)</f>
        <v>0</v>
      </c>
      <c r="I99" t="s">
        <v>14</v>
      </c>
      <c r="J99" t="s">
        <v>14</v>
      </c>
    </row>
    <row r="100" spans="1:10">
      <c r="A100" t="s">
        <v>175</v>
      </c>
      <c r="B100" t="s">
        <v>165</v>
      </c>
      <c r="C100" t="s">
        <v>166</v>
      </c>
      <c r="D100" s="1">
        <v>22.88</v>
      </c>
      <c r="E100" s="2">
        <v>3.7</v>
      </c>
      <c r="F100" s="2">
        <v>84.66</v>
      </c>
      <c r="G100" t="s">
        <v>167</v>
      </c>
      <c r="H100">
        <f ca="1">IF(84.66&lt;&gt;84.66,0,0)</f>
        <v>0</v>
      </c>
      <c r="I100" t="s">
        <v>14</v>
      </c>
      <c r="J100" t="s">
        <v>14</v>
      </c>
    </row>
    <row r="101" spans="1:10">
      <c r="A101" t="s">
        <v>176</v>
      </c>
      <c r="B101" t="s">
        <v>165</v>
      </c>
      <c r="C101" t="s">
        <v>166</v>
      </c>
      <c r="D101" s="1">
        <v>22.87</v>
      </c>
      <c r="E101" s="2">
        <v>3.7</v>
      </c>
      <c r="F101" s="2">
        <v>84.62</v>
      </c>
      <c r="G101" t="s">
        <v>167</v>
      </c>
      <c r="H101">
        <f ca="1">IF(84.62&lt;&gt;84.62,0,0)</f>
        <v>0</v>
      </c>
      <c r="I101" t="s">
        <v>14</v>
      </c>
      <c r="J101" t="s">
        <v>14</v>
      </c>
    </row>
    <row r="102" spans="1:10">
      <c r="A102" t="s">
        <v>177</v>
      </c>
      <c r="B102" t="s">
        <v>165</v>
      </c>
      <c r="C102" t="s">
        <v>178</v>
      </c>
      <c r="D102" s="1">
        <v>22.84</v>
      </c>
      <c r="E102" s="2">
        <v>4.55</v>
      </c>
      <c r="F102" s="2">
        <v>103.92</v>
      </c>
      <c r="G102" t="s">
        <v>167</v>
      </c>
      <c r="H102">
        <f ca="1">IF(103.92&lt;&gt;103.92,0,0)</f>
        <v>0</v>
      </c>
      <c r="I102" t="s">
        <v>14</v>
      </c>
      <c r="J102" t="s">
        <v>14</v>
      </c>
    </row>
    <row r="103" spans="1:10">
      <c r="A103" t="s">
        <v>179</v>
      </c>
      <c r="B103" t="s">
        <v>165</v>
      </c>
      <c r="C103" t="s">
        <v>178</v>
      </c>
      <c r="D103" s="1">
        <v>22.79</v>
      </c>
      <c r="E103" s="2">
        <v>4.55</v>
      </c>
      <c r="F103" s="2">
        <v>103.69</v>
      </c>
      <c r="G103" t="s">
        <v>167</v>
      </c>
      <c r="H103">
        <f ca="1">IF(103.69&lt;&gt;103.69,0,0)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165</v>
      </c>
      <c r="C104" t="s">
        <v>178</v>
      </c>
      <c r="D104" s="1">
        <v>22.87</v>
      </c>
      <c r="E104" s="2">
        <v>4.55</v>
      </c>
      <c r="F104" s="2">
        <v>104.06</v>
      </c>
      <c r="G104" t="s">
        <v>167</v>
      </c>
      <c r="H104">
        <f ca="1">IF(104.06&lt;&gt;104.06,0,0)</f>
        <v>0</v>
      </c>
      <c r="I104" t="s">
        <v>14</v>
      </c>
      <c r="J104" t="s">
        <v>14</v>
      </c>
    </row>
    <row r="105" spans="1:10">
      <c r="A105" t="s">
        <v>181</v>
      </c>
      <c r="B105" t="s">
        <v>165</v>
      </c>
      <c r="C105" t="s">
        <v>166</v>
      </c>
      <c r="D105" s="1">
        <v>22.87</v>
      </c>
      <c r="E105" s="2">
        <v>3.7</v>
      </c>
      <c r="F105" s="2">
        <v>84.62</v>
      </c>
      <c r="G105" t="s">
        <v>167</v>
      </c>
      <c r="H105">
        <f ca="1">IF(84.62&lt;&gt;84.62,0,0)</f>
        <v>0</v>
      </c>
      <c r="I105" t="s">
        <v>14</v>
      </c>
      <c r="J105" t="s">
        <v>14</v>
      </c>
    </row>
    <row r="106" spans="1:10">
      <c r="A106" t="s">
        <v>182</v>
      </c>
      <c r="B106" t="s">
        <v>165</v>
      </c>
      <c r="C106" t="s">
        <v>174</v>
      </c>
      <c r="D106" s="1">
        <v>22.96</v>
      </c>
      <c r="E106" s="2">
        <v>5.95</v>
      </c>
      <c r="F106" s="2">
        <v>136.61</v>
      </c>
      <c r="G106" t="s">
        <v>167</v>
      </c>
      <c r="H106">
        <f ca="1">IF(136.61&lt;&gt;136.61,0,0)</f>
        <v>0</v>
      </c>
      <c r="I106" t="s">
        <v>14</v>
      </c>
      <c r="J106" t="s">
        <v>14</v>
      </c>
    </row>
    <row r="107" spans="1:10">
      <c r="A107" t="s">
        <v>183</v>
      </c>
      <c r="B107" t="s">
        <v>165</v>
      </c>
      <c r="C107" t="s">
        <v>184</v>
      </c>
      <c r="D107" s="1">
        <v>22.84</v>
      </c>
      <c r="E107" s="2">
        <v>4.95</v>
      </c>
      <c r="F107" s="2">
        <v>113.06</v>
      </c>
      <c r="G107" t="s">
        <v>167</v>
      </c>
      <c r="H107">
        <f ca="1">IF(113.06&lt;&gt;113.06,0,0)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165</v>
      </c>
      <c r="C108" t="s">
        <v>178</v>
      </c>
      <c r="D108" s="1">
        <v>22.86</v>
      </c>
      <c r="E108" s="2">
        <v>4.55</v>
      </c>
      <c r="F108" s="2">
        <v>104.01</v>
      </c>
      <c r="G108" t="s">
        <v>167</v>
      </c>
      <c r="H108">
        <f ca="1">IF(104.01&lt;&gt;104.01,0,0)</f>
        <v>0</v>
      </c>
      <c r="I108" t="s">
        <v>14</v>
      </c>
      <c r="J108" t="s">
        <v>14</v>
      </c>
    </row>
    <row r="109" spans="1:10">
      <c r="A109" t="s">
        <v>186</v>
      </c>
      <c r="B109" t="s">
        <v>165</v>
      </c>
      <c r="C109" t="s">
        <v>166</v>
      </c>
      <c r="D109" s="1">
        <v>22.85</v>
      </c>
      <c r="E109" s="2">
        <v>3.7</v>
      </c>
      <c r="F109" s="2">
        <v>84.55</v>
      </c>
      <c r="G109" t="s">
        <v>167</v>
      </c>
      <c r="H109">
        <f ca="1">IF(84.55&lt;&gt;84.55,0,0)</f>
        <v>0</v>
      </c>
      <c r="I109" t="s">
        <v>14</v>
      </c>
      <c r="J109" t="s">
        <v>14</v>
      </c>
    </row>
    <row r="110" spans="1:10">
      <c r="A110" t="s">
        <v>187</v>
      </c>
      <c r="B110" t="s">
        <v>165</v>
      </c>
      <c r="C110" t="s">
        <v>188</v>
      </c>
      <c r="D110" s="1">
        <v>22.85</v>
      </c>
      <c r="E110" s="2">
        <v>6.4</v>
      </c>
      <c r="F110" s="2">
        <v>146.24</v>
      </c>
      <c r="G110" t="s">
        <v>167</v>
      </c>
      <c r="H110">
        <f ca="1">IF(146.24&lt;&gt;146.24,0,0)</f>
        <v>0</v>
      </c>
      <c r="I110" t="s">
        <v>14</v>
      </c>
      <c r="J110" t="s">
        <v>14</v>
      </c>
    </row>
    <row r="111" spans="1:10">
      <c r="A111" t="s">
        <v>189</v>
      </c>
      <c r="B111" t="s">
        <v>165</v>
      </c>
      <c r="C111" t="s">
        <v>174</v>
      </c>
      <c r="D111" s="1">
        <v>22.91</v>
      </c>
      <c r="E111" s="2">
        <v>5.95</v>
      </c>
      <c r="F111" s="2">
        <v>136.31</v>
      </c>
      <c r="G111" t="s">
        <v>167</v>
      </c>
      <c r="H111">
        <f ca="1">IF(136.31&lt;&gt;136.31,0,0)</f>
        <v>0</v>
      </c>
      <c r="I111" t="s">
        <v>14</v>
      </c>
      <c r="J111" t="s">
        <v>14</v>
      </c>
    </row>
    <row r="112" spans="1:10">
      <c r="A112" t="s">
        <v>190</v>
      </c>
      <c r="B112" t="s">
        <v>165</v>
      </c>
      <c r="C112" t="s">
        <v>178</v>
      </c>
      <c r="D112" s="1">
        <v>22.92</v>
      </c>
      <c r="E112" s="2">
        <v>4.55</v>
      </c>
      <c r="F112" s="2">
        <v>104.29</v>
      </c>
      <c r="G112" t="s">
        <v>167</v>
      </c>
      <c r="H112">
        <f ca="1">IF(104.29&lt;&gt;104.29,0,0)</f>
        <v>0</v>
      </c>
      <c r="I112" t="s">
        <v>14</v>
      </c>
      <c r="J112" t="s">
        <v>14</v>
      </c>
    </row>
    <row r="113" spans="1:10">
      <c r="A113" t="s">
        <v>191</v>
      </c>
      <c r="B113" t="s">
        <v>165</v>
      </c>
      <c r="C113" t="s">
        <v>178</v>
      </c>
      <c r="D113" s="1">
        <v>22.83</v>
      </c>
      <c r="E113" s="2">
        <v>4.55</v>
      </c>
      <c r="F113" s="2">
        <v>103.88</v>
      </c>
      <c r="G113" t="s">
        <v>167</v>
      </c>
      <c r="H113">
        <f ca="1">IF(103.88&lt;&gt;103.88,0,0)</f>
        <v>0</v>
      </c>
      <c r="I113" t="s">
        <v>14</v>
      </c>
      <c r="J113" t="s">
        <v>14</v>
      </c>
    </row>
    <row r="114" spans="1:10">
      <c r="A114" t="s">
        <v>192</v>
      </c>
      <c r="B114" t="s">
        <v>165</v>
      </c>
      <c r="C114" t="s">
        <v>193</v>
      </c>
      <c r="D114" s="1">
        <v>22.81</v>
      </c>
      <c r="E114" s="2">
        <v>3.5</v>
      </c>
      <c r="F114" s="2">
        <v>79.84</v>
      </c>
      <c r="G114" t="s">
        <v>167</v>
      </c>
      <c r="H114">
        <f ca="1">IF(79.84&lt;&gt;79.83,0.010000000000005116,0)</f>
        <v>0</v>
      </c>
      <c r="I114" t="s">
        <v>14</v>
      </c>
      <c r="J114" t="s">
        <v>14</v>
      </c>
    </row>
    <row r="115" spans="1:10">
      <c r="A115" t="s">
        <v>194</v>
      </c>
      <c r="B115" t="s">
        <v>165</v>
      </c>
      <c r="C115" t="s">
        <v>178</v>
      </c>
      <c r="D115" s="1">
        <v>23</v>
      </c>
      <c r="E115" s="2">
        <v>4.55</v>
      </c>
      <c r="F115" s="2">
        <v>104.65</v>
      </c>
      <c r="G115" t="s">
        <v>167</v>
      </c>
      <c r="H115">
        <f ca="1">IF(104.65&lt;&gt;104.65,0,0)</f>
        <v>0</v>
      </c>
      <c r="I115" t="s">
        <v>14</v>
      </c>
      <c r="J115" t="s">
        <v>14</v>
      </c>
    </row>
    <row r="116" spans="1:10">
      <c r="A116" t="s">
        <v>195</v>
      </c>
      <c r="B116" t="s">
        <v>165</v>
      </c>
      <c r="C116" t="s">
        <v>193</v>
      </c>
      <c r="D116" s="1">
        <v>22.86</v>
      </c>
      <c r="E116" s="2">
        <v>3.5</v>
      </c>
      <c r="F116" s="2">
        <v>80.01</v>
      </c>
      <c r="G116" t="s">
        <v>167</v>
      </c>
      <c r="H116">
        <f ca="1">IF(80.01&lt;&gt;80.01,0,0)</f>
        <v>0</v>
      </c>
      <c r="I116" t="s">
        <v>14</v>
      </c>
      <c r="J116" t="s">
        <v>14</v>
      </c>
    </row>
    <row r="117" spans="1:10">
      <c r="A117" t="s">
        <v>196</v>
      </c>
      <c r="B117" t="s">
        <v>165</v>
      </c>
      <c r="C117" t="s">
        <v>178</v>
      </c>
      <c r="D117" s="1">
        <v>22.95</v>
      </c>
      <c r="E117" s="2">
        <v>4.55</v>
      </c>
      <c r="F117" s="2">
        <v>104.42</v>
      </c>
      <c r="G117" t="s">
        <v>167</v>
      </c>
      <c r="H117">
        <f ca="1">IF(104.42&lt;&gt;104.42,0,0)</f>
        <v>0</v>
      </c>
      <c r="I117" t="s">
        <v>14</v>
      </c>
      <c r="J117" t="s">
        <v>14</v>
      </c>
    </row>
    <row r="118" spans="1:10">
      <c r="A118" t="s">
        <v>197</v>
      </c>
      <c r="B118" t="s">
        <v>165</v>
      </c>
      <c r="C118" t="s">
        <v>169</v>
      </c>
      <c r="D118" s="1">
        <v>22.32</v>
      </c>
      <c r="E118" s="2">
        <v>5.95</v>
      </c>
      <c r="F118" s="2">
        <v>132.8</v>
      </c>
      <c r="G118" t="s">
        <v>167</v>
      </c>
      <c r="H118">
        <f ca="1">IF(132.8&lt;&gt;132.8,0,0)</f>
        <v>0</v>
      </c>
      <c r="I118" t="s">
        <v>14</v>
      </c>
      <c r="J118" t="s">
        <v>14</v>
      </c>
    </row>
    <row r="119" spans="1:10">
      <c r="A119" t="s">
        <v>198</v>
      </c>
      <c r="B119" t="s">
        <v>165</v>
      </c>
      <c r="C119" t="s">
        <v>193</v>
      </c>
      <c r="D119" s="1">
        <v>22.29</v>
      </c>
      <c r="E119" s="2">
        <v>3.5</v>
      </c>
      <c r="F119" s="2">
        <v>78.02</v>
      </c>
      <c r="G119" t="s">
        <v>167</v>
      </c>
      <c r="H119">
        <f ca="1">IF(78.02&lt;&gt;78.02,0,0)</f>
        <v>0</v>
      </c>
      <c r="I119" t="s">
        <v>14</v>
      </c>
      <c r="J119" t="s">
        <v>14</v>
      </c>
    </row>
    <row r="120" spans="1:10">
      <c r="A120" t="s">
        <v>199</v>
      </c>
      <c r="B120" t="s">
        <v>165</v>
      </c>
      <c r="C120" t="s">
        <v>188</v>
      </c>
      <c r="D120" s="1">
        <v>22.37</v>
      </c>
      <c r="E120" s="2">
        <v>6.4</v>
      </c>
      <c r="F120" s="2">
        <v>143.17</v>
      </c>
      <c r="G120" t="s">
        <v>167</v>
      </c>
      <c r="H120">
        <f ca="1">IF(143.17&lt;&gt;143.17,0,0)</f>
        <v>0</v>
      </c>
      <c r="I120" t="s">
        <v>14</v>
      </c>
      <c r="J120" t="s">
        <v>14</v>
      </c>
    </row>
    <row r="121" spans="1:10">
      <c r="A121" t="s">
        <v>200</v>
      </c>
      <c r="B121" t="s">
        <v>165</v>
      </c>
      <c r="C121" t="s">
        <v>193</v>
      </c>
      <c r="D121" s="1">
        <v>22.29</v>
      </c>
      <c r="E121" s="2">
        <v>3.5</v>
      </c>
      <c r="F121" s="2">
        <v>78.02</v>
      </c>
      <c r="G121" t="s">
        <v>167</v>
      </c>
      <c r="H121">
        <f ca="1">IF(78.02&lt;&gt;78.02,0,0)</f>
        <v>0</v>
      </c>
      <c r="I121" t="s">
        <v>14</v>
      </c>
      <c r="J121" t="s">
        <v>14</v>
      </c>
    </row>
    <row r="122" spans="1:10">
      <c r="A122" t="s">
        <v>201</v>
      </c>
      <c r="B122" t="s">
        <v>165</v>
      </c>
      <c r="C122" t="s">
        <v>174</v>
      </c>
      <c r="D122" s="1">
        <v>22.28</v>
      </c>
      <c r="E122" s="2">
        <v>5.95</v>
      </c>
      <c r="F122" s="2">
        <v>132.57</v>
      </c>
      <c r="G122" t="s">
        <v>167</v>
      </c>
      <c r="H122">
        <f ca="1">IF(132.57&lt;&gt;132.57,0,0)</f>
        <v>0</v>
      </c>
      <c r="I122" t="s">
        <v>14</v>
      </c>
      <c r="J122" t="s">
        <v>14</v>
      </c>
    </row>
    <row r="123" spans="1:10">
      <c r="A123" t="s">
        <v>202</v>
      </c>
      <c r="B123" t="s">
        <v>165</v>
      </c>
      <c r="C123" t="s">
        <v>166</v>
      </c>
      <c r="D123" s="1">
        <v>22.36</v>
      </c>
      <c r="E123" s="2">
        <v>3.7</v>
      </c>
      <c r="F123" s="2">
        <v>82.73</v>
      </c>
      <c r="G123" t="s">
        <v>167</v>
      </c>
      <c r="H123">
        <f ca="1">IF(82.73&lt;&gt;82.73,0,0)</f>
        <v>0</v>
      </c>
      <c r="I123" t="s">
        <v>14</v>
      </c>
      <c r="J123" t="s">
        <v>14</v>
      </c>
    </row>
    <row r="124" spans="1:10">
      <c r="A124" t="s">
        <v>203</v>
      </c>
      <c r="B124" t="s">
        <v>165</v>
      </c>
      <c r="C124" t="s">
        <v>204</v>
      </c>
      <c r="D124" s="1">
        <v>22.21</v>
      </c>
      <c r="E124" s="2">
        <v>5.95</v>
      </c>
      <c r="F124" s="2">
        <v>132.15</v>
      </c>
      <c r="G124" t="s">
        <v>167</v>
      </c>
      <c r="H124">
        <f ca="1">IF(132.15&lt;&gt;132.15,0,0)</f>
        <v>0</v>
      </c>
      <c r="I124" t="s">
        <v>14</v>
      </c>
      <c r="J124" t="s">
        <v>14</v>
      </c>
    </row>
    <row r="125" spans="1:10">
      <c r="A125" t="s">
        <v>205</v>
      </c>
      <c r="B125" t="s">
        <v>165</v>
      </c>
      <c r="C125" t="s">
        <v>178</v>
      </c>
      <c r="D125" s="1">
        <v>22.35</v>
      </c>
      <c r="E125" s="2">
        <v>4.55</v>
      </c>
      <c r="F125" s="2">
        <v>101.69</v>
      </c>
      <c r="G125" t="s">
        <v>167</v>
      </c>
      <c r="H125">
        <f ca="1">IF(101.69&lt;&gt;101.69,0,0)</f>
        <v>0</v>
      </c>
      <c r="I125" t="s">
        <v>14</v>
      </c>
      <c r="J125" t="s">
        <v>14</v>
      </c>
    </row>
    <row r="126" spans="1:10">
      <c r="A126" t="s">
        <v>206</v>
      </c>
      <c r="B126" t="s">
        <v>165</v>
      </c>
      <c r="C126" t="s">
        <v>204</v>
      </c>
      <c r="D126" s="1">
        <v>22.31</v>
      </c>
      <c r="E126" s="2">
        <v>5.95</v>
      </c>
      <c r="F126" s="2">
        <v>132.74</v>
      </c>
      <c r="G126" t="s">
        <v>167</v>
      </c>
      <c r="H126">
        <f ca="1">IF(132.74&lt;&gt;132.74,0,0)</f>
        <v>0</v>
      </c>
      <c r="I126" t="s">
        <v>14</v>
      </c>
      <c r="J126" t="s">
        <v>14</v>
      </c>
    </row>
    <row r="127" spans="1:10">
      <c r="A127" t="s">
        <v>207</v>
      </c>
      <c r="B127" t="s">
        <v>165</v>
      </c>
      <c r="C127" t="s">
        <v>178</v>
      </c>
      <c r="D127" s="1">
        <v>22.35</v>
      </c>
      <c r="E127" s="2">
        <v>4.55</v>
      </c>
      <c r="F127" s="2">
        <v>101.69</v>
      </c>
      <c r="G127" t="s">
        <v>167</v>
      </c>
      <c r="H127">
        <f ca="1">IF(101.69&lt;&gt;101.69,0,0)</f>
        <v>0</v>
      </c>
      <c r="I127" t="s">
        <v>14</v>
      </c>
      <c r="J127" t="s">
        <v>14</v>
      </c>
    </row>
    <row r="128" spans="1:10">
      <c r="A128" t="s">
        <v>208</v>
      </c>
      <c r="B128" t="s">
        <v>165</v>
      </c>
      <c r="C128" t="s">
        <v>209</v>
      </c>
      <c r="D128" s="1">
        <v>22.36</v>
      </c>
      <c r="E128" s="2">
        <v>5.7</v>
      </c>
      <c r="F128" s="2">
        <v>127.45</v>
      </c>
      <c r="G128" t="s">
        <v>167</v>
      </c>
      <c r="H128">
        <f ca="1">IF(127.45&lt;&gt;127.45,0,0)</f>
        <v>0</v>
      </c>
      <c r="I128" t="s">
        <v>14</v>
      </c>
      <c r="J128" t="s">
        <v>14</v>
      </c>
    </row>
    <row r="129" spans="1:10">
      <c r="A129" t="s">
        <v>210</v>
      </c>
      <c r="B129" t="s">
        <v>165</v>
      </c>
      <c r="C129" t="s">
        <v>193</v>
      </c>
      <c r="D129" s="1">
        <v>22.3</v>
      </c>
      <c r="E129" s="2">
        <v>3.5</v>
      </c>
      <c r="F129" s="2">
        <v>78.05</v>
      </c>
      <c r="G129" t="s">
        <v>167</v>
      </c>
      <c r="H129">
        <f ca="1">IF(78.05&lt;&gt;78.05,0,0)</f>
        <v>0</v>
      </c>
      <c r="I129" t="s">
        <v>14</v>
      </c>
      <c r="J129" t="s">
        <v>14</v>
      </c>
    </row>
    <row r="130" spans="1:10">
      <c r="A130" t="s">
        <v>211</v>
      </c>
      <c r="B130" t="s">
        <v>165</v>
      </c>
      <c r="C130" t="s">
        <v>188</v>
      </c>
      <c r="D130" s="1">
        <v>22.32</v>
      </c>
      <c r="E130" s="2">
        <v>6.4</v>
      </c>
      <c r="F130" s="2">
        <v>142.85</v>
      </c>
      <c r="G130" t="s">
        <v>167</v>
      </c>
      <c r="H130">
        <f ca="1">IF(142.85&lt;&gt;142.85,0,0)</f>
        <v>0</v>
      </c>
      <c r="I130" t="s">
        <v>14</v>
      </c>
      <c r="J130" t="s">
        <v>14</v>
      </c>
    </row>
    <row r="131" spans="1:10">
      <c r="A131" t="s">
        <v>212</v>
      </c>
      <c r="B131" t="s">
        <v>165</v>
      </c>
      <c r="C131" t="s">
        <v>174</v>
      </c>
      <c r="D131" s="1">
        <v>22.37</v>
      </c>
      <c r="E131" s="2">
        <v>5.95</v>
      </c>
      <c r="F131" s="2">
        <v>133.1</v>
      </c>
      <c r="G131" t="s">
        <v>167</v>
      </c>
      <c r="H131">
        <f ca="1">IF(133.1&lt;&gt;133.1,0,0)</f>
        <v>0</v>
      </c>
      <c r="I131" t="s">
        <v>14</v>
      </c>
      <c r="J131" t="s">
        <v>14</v>
      </c>
    </row>
    <row r="132" spans="1:10">
      <c r="A132" t="s">
        <v>213</v>
      </c>
      <c r="B132" t="s">
        <v>165</v>
      </c>
      <c r="C132" t="s">
        <v>193</v>
      </c>
      <c r="D132" s="1">
        <v>22.35</v>
      </c>
      <c r="E132" s="2">
        <v>3.5</v>
      </c>
      <c r="F132" s="2">
        <v>78.23</v>
      </c>
      <c r="G132" t="s">
        <v>167</v>
      </c>
      <c r="H132">
        <f ca="1">IF(78.23&lt;&gt;78.23,0,0)</f>
        <v>0</v>
      </c>
      <c r="I132" t="s">
        <v>14</v>
      </c>
      <c r="J132" t="s">
        <v>14</v>
      </c>
    </row>
    <row r="133" spans="1:10">
      <c r="A133" t="s">
        <v>214</v>
      </c>
      <c r="B133" t="s">
        <v>165</v>
      </c>
      <c r="C133" t="s">
        <v>169</v>
      </c>
      <c r="D133" s="1">
        <v>22.34</v>
      </c>
      <c r="E133" s="2">
        <v>5.95</v>
      </c>
      <c r="F133" s="2">
        <v>132.92</v>
      </c>
      <c r="G133" t="s">
        <v>167</v>
      </c>
      <c r="H133">
        <f ca="1">IF(132.92&lt;&gt;132.92,0,0)</f>
        <v>0</v>
      </c>
      <c r="I133" t="s">
        <v>14</v>
      </c>
      <c r="J133" t="s">
        <v>14</v>
      </c>
    </row>
    <row r="134" spans="1:10">
      <c r="A134" t="s">
        <v>215</v>
      </c>
      <c r="B134" t="s">
        <v>165</v>
      </c>
      <c r="C134" t="s">
        <v>204</v>
      </c>
      <c r="D134" s="1">
        <v>22.36</v>
      </c>
      <c r="E134" s="2">
        <v>5.95</v>
      </c>
      <c r="F134" s="2">
        <v>133.04</v>
      </c>
      <c r="G134" t="s">
        <v>167</v>
      </c>
      <c r="H134">
        <f ca="1">IF(133.04&lt;&gt;133.04,0,0)</f>
        <v>0</v>
      </c>
      <c r="I134" t="s">
        <v>14</v>
      </c>
      <c r="J134" t="s">
        <v>14</v>
      </c>
    </row>
    <row r="135" spans="1:10">
      <c r="A135" t="s">
        <v>216</v>
      </c>
      <c r="B135" t="s">
        <v>165</v>
      </c>
      <c r="C135" t="s">
        <v>193</v>
      </c>
      <c r="D135" s="1">
        <v>22.28</v>
      </c>
      <c r="E135" s="2">
        <v>3.5</v>
      </c>
      <c r="F135" s="2">
        <v>77.98</v>
      </c>
      <c r="G135" t="s">
        <v>167</v>
      </c>
      <c r="H135">
        <f ca="1">IF(77.98&lt;&gt;77.98,0,0)</f>
        <v>0</v>
      </c>
      <c r="I135" t="s">
        <v>14</v>
      </c>
      <c r="J135" t="s">
        <v>14</v>
      </c>
    </row>
    <row r="136" spans="1:10">
      <c r="A136" t="s">
        <v>217</v>
      </c>
      <c r="B136" t="s">
        <v>165</v>
      </c>
      <c r="C136" t="s">
        <v>209</v>
      </c>
      <c r="D136" s="1">
        <v>22.39</v>
      </c>
      <c r="E136" s="2">
        <v>5.7</v>
      </c>
      <c r="F136" s="2">
        <v>127.62</v>
      </c>
      <c r="G136" t="s">
        <v>167</v>
      </c>
      <c r="H136">
        <f ca="1">IF(127.62&lt;&gt;127.62,0,0)</f>
        <v>0</v>
      </c>
      <c r="I136" t="s">
        <v>14</v>
      </c>
      <c r="J136" t="s">
        <v>14</v>
      </c>
    </row>
    <row r="137" spans="1:10">
      <c r="A137" t="s">
        <v>218</v>
      </c>
      <c r="B137" t="s">
        <v>165</v>
      </c>
      <c r="C137" t="s">
        <v>193</v>
      </c>
      <c r="D137" s="1">
        <v>22.36</v>
      </c>
      <c r="E137" s="2">
        <v>3.5</v>
      </c>
      <c r="F137" s="2">
        <v>78.26</v>
      </c>
      <c r="G137" t="s">
        <v>167</v>
      </c>
      <c r="H137">
        <f ca="1">IF(78.26&lt;&gt;78.26,0,0)</f>
        <v>0</v>
      </c>
      <c r="I137" t="s">
        <v>14</v>
      </c>
      <c r="J137" t="s">
        <v>14</v>
      </c>
    </row>
    <row r="138" spans="1:10">
      <c r="A138" t="s">
        <v>219</v>
      </c>
      <c r="B138" t="s">
        <v>165</v>
      </c>
      <c r="C138" t="s">
        <v>188</v>
      </c>
      <c r="D138" s="1">
        <v>22.38</v>
      </c>
      <c r="E138" s="2">
        <v>6.4</v>
      </c>
      <c r="F138" s="2">
        <v>143.23</v>
      </c>
      <c r="G138" t="s">
        <v>167</v>
      </c>
      <c r="H138">
        <f ca="1">IF(143.23&lt;&gt;143.23,0,0)</f>
        <v>0</v>
      </c>
      <c r="I138" t="s">
        <v>14</v>
      </c>
      <c r="J138" t="s">
        <v>14</v>
      </c>
    </row>
    <row r="139" spans="1:10">
      <c r="A139" t="s">
        <v>220</v>
      </c>
      <c r="B139" t="s">
        <v>165</v>
      </c>
      <c r="C139" t="s">
        <v>169</v>
      </c>
      <c r="D139" s="1">
        <v>22.34</v>
      </c>
      <c r="E139" s="2">
        <v>5.95</v>
      </c>
      <c r="F139" s="2">
        <v>132.92</v>
      </c>
      <c r="G139" t="s">
        <v>167</v>
      </c>
      <c r="H139">
        <f ca="1">IF(132.92&lt;&gt;132.92,0,0)</f>
        <v>0</v>
      </c>
      <c r="I139" t="s">
        <v>14</v>
      </c>
      <c r="J139" t="s">
        <v>14</v>
      </c>
    </row>
    <row r="140" spans="1:10">
      <c r="A140" t="s">
        <v>221</v>
      </c>
      <c r="B140" t="s">
        <v>165</v>
      </c>
      <c r="C140" t="s">
        <v>166</v>
      </c>
      <c r="D140" s="1">
        <v>22.37</v>
      </c>
      <c r="E140" s="2">
        <v>3.7</v>
      </c>
      <c r="F140" s="2">
        <v>82.77</v>
      </c>
      <c r="G140" t="s">
        <v>167</v>
      </c>
      <c r="H140">
        <f ca="1">IF(82.77&lt;&gt;82.77,0,0)</f>
        <v>0</v>
      </c>
      <c r="I140" t="s">
        <v>14</v>
      </c>
      <c r="J140" t="s">
        <v>14</v>
      </c>
    </row>
    <row r="141" spans="1:10">
      <c r="A141" t="s">
        <v>222</v>
      </c>
      <c r="B141" t="s">
        <v>165</v>
      </c>
      <c r="C141" t="s">
        <v>174</v>
      </c>
      <c r="D141" s="1">
        <v>22.38</v>
      </c>
      <c r="E141" s="2">
        <v>5.95</v>
      </c>
      <c r="F141" s="2">
        <v>133.16</v>
      </c>
      <c r="G141" t="s">
        <v>167</v>
      </c>
      <c r="H141">
        <f ca="1">IF(133.16&lt;&gt;133.16,0,0)</f>
        <v>0</v>
      </c>
      <c r="I141" t="s">
        <v>14</v>
      </c>
      <c r="J141" t="s">
        <v>14</v>
      </c>
    </row>
    <row r="142" spans="1:10">
      <c r="A142" t="s">
        <v>223</v>
      </c>
      <c r="B142" t="s">
        <v>224</v>
      </c>
      <c r="C142" t="s">
        <v>98</v>
      </c>
      <c r="D142" s="1">
        <v>18.29</v>
      </c>
      <c r="E142" s="2">
        <v>4.4</v>
      </c>
      <c r="F142" s="2">
        <v>80.48</v>
      </c>
      <c r="G142" t="s">
        <v>225</v>
      </c>
      <c r="H142">
        <f ca="1">IF(80.48&lt;&gt;80.48,0,0)</f>
        <v>0</v>
      </c>
      <c r="I142" t="s">
        <v>14</v>
      </c>
      <c r="J142" t="s">
        <v>14</v>
      </c>
    </row>
    <row r="143" spans="1:10">
      <c r="A143" t="s">
        <v>226</v>
      </c>
      <c r="B143" t="s">
        <v>224</v>
      </c>
      <c r="C143" t="s">
        <v>108</v>
      </c>
      <c r="D143" s="1">
        <v>18.28</v>
      </c>
      <c r="E143" s="2">
        <v>6.4</v>
      </c>
      <c r="F143" s="2">
        <v>116.99</v>
      </c>
      <c r="G143" t="s">
        <v>225</v>
      </c>
      <c r="H143">
        <f ca="1">IF(116.99&lt;&gt;116.99,0,0)</f>
        <v>0</v>
      </c>
      <c r="I143" t="s">
        <v>14</v>
      </c>
      <c r="J143" t="s">
        <v>14</v>
      </c>
    </row>
    <row r="144" spans="1:10">
      <c r="A144" t="s">
        <v>227</v>
      </c>
      <c r="B144" t="s">
        <v>228</v>
      </c>
      <c r="C144" t="s">
        <v>229</v>
      </c>
      <c r="D144" s="1">
        <v>15.98</v>
      </c>
      <c r="E144" s="2">
        <v>6.7</v>
      </c>
      <c r="F144" s="2">
        <v>107.07</v>
      </c>
      <c r="G144" t="s">
        <v>230</v>
      </c>
      <c r="H144">
        <f ca="1">IF(107.07&lt;&gt;107.07,0,0)</f>
        <v>0</v>
      </c>
      <c r="I144" t="s">
        <v>14</v>
      </c>
      <c r="J144" t="s">
        <v>14</v>
      </c>
    </row>
    <row r="145" spans="1:10">
      <c r="A145" t="s">
        <v>231</v>
      </c>
      <c r="B145" t="s">
        <v>228</v>
      </c>
      <c r="C145" t="s">
        <v>232</v>
      </c>
      <c r="D145" s="1">
        <v>15.88</v>
      </c>
      <c r="E145" s="2">
        <v>6.45</v>
      </c>
      <c r="F145" s="2">
        <v>102.43</v>
      </c>
      <c r="G145" t="s">
        <v>230</v>
      </c>
      <c r="H145">
        <f ca="1">IF(102.43&lt;&gt;102.43,0,0)</f>
        <v>0</v>
      </c>
      <c r="I145" t="s">
        <v>14</v>
      </c>
      <c r="J145" t="s">
        <v>14</v>
      </c>
    </row>
    <row r="146" spans="1:10">
      <c r="A146" t="s">
        <v>233</v>
      </c>
      <c r="B146" t="s">
        <v>228</v>
      </c>
      <c r="C146" t="s">
        <v>234</v>
      </c>
      <c r="D146" s="1">
        <v>15.92</v>
      </c>
      <c r="E146" s="2">
        <v>4.2</v>
      </c>
      <c r="F146" s="2">
        <v>66.86</v>
      </c>
      <c r="G146" t="s">
        <v>230</v>
      </c>
      <c r="H146">
        <f ca="1">IF(66.86&lt;&gt;66.86,0,0)</f>
        <v>0</v>
      </c>
      <c r="I146" t="s">
        <v>14</v>
      </c>
      <c r="J146" t="s">
        <v>14</v>
      </c>
    </row>
    <row r="147" spans="1:10">
      <c r="A147" t="s">
        <v>235</v>
      </c>
      <c r="B147" t="s">
        <v>228</v>
      </c>
      <c r="C147" t="s">
        <v>236</v>
      </c>
      <c r="D147" s="1">
        <v>16.04</v>
      </c>
      <c r="E147" s="2">
        <v>5.15</v>
      </c>
      <c r="F147" s="2">
        <v>82.61</v>
      </c>
      <c r="G147" t="s">
        <v>230</v>
      </c>
      <c r="H147">
        <f ca="1">IF(82.61&lt;&gt;82.61,0,0)</f>
        <v>0</v>
      </c>
      <c r="I147" t="s">
        <v>14</v>
      </c>
      <c r="J147" t="s">
        <v>14</v>
      </c>
    </row>
    <row r="148" spans="1:10">
      <c r="A148" t="s">
        <v>237</v>
      </c>
      <c r="B148" t="s">
        <v>228</v>
      </c>
      <c r="C148" t="s">
        <v>238</v>
      </c>
      <c r="D148" s="1">
        <v>15.99</v>
      </c>
      <c r="E148" s="2">
        <v>5.45</v>
      </c>
      <c r="F148" s="2">
        <v>87.15</v>
      </c>
      <c r="G148" t="s">
        <v>230</v>
      </c>
      <c r="H148">
        <f ca="1">IF(87.15&lt;&gt;87.15,0,0)</f>
        <v>0</v>
      </c>
      <c r="I148" t="s">
        <v>14</v>
      </c>
      <c r="J148" t="s">
        <v>14</v>
      </c>
    </row>
    <row r="149" spans="1:10">
      <c r="A149" t="s">
        <v>239</v>
      </c>
      <c r="B149" t="s">
        <v>228</v>
      </c>
      <c r="C149" t="s">
        <v>240</v>
      </c>
      <c r="D149" s="1">
        <v>15.91</v>
      </c>
      <c r="E149" s="2">
        <v>5.45</v>
      </c>
      <c r="F149" s="2">
        <v>86.71</v>
      </c>
      <c r="G149" t="s">
        <v>230</v>
      </c>
      <c r="H149">
        <f ca="1">IF(86.71&lt;&gt;86.71,0,0)</f>
        <v>0</v>
      </c>
      <c r="I149" t="s">
        <v>14</v>
      </c>
      <c r="J149" t="s">
        <v>14</v>
      </c>
    </row>
    <row r="150" spans="1:10">
      <c r="A150" t="s">
        <v>241</v>
      </c>
      <c r="B150" t="s">
        <v>228</v>
      </c>
      <c r="C150" t="s">
        <v>242</v>
      </c>
      <c r="D150" s="1">
        <v>16.02</v>
      </c>
      <c r="E150" s="2">
        <v>4.2</v>
      </c>
      <c r="F150" s="2">
        <v>67.28</v>
      </c>
      <c r="G150" t="s">
        <v>230</v>
      </c>
      <c r="H150">
        <f ca="1">IF(67.28&lt;&gt;67.28,0,0)</f>
        <v>0</v>
      </c>
      <c r="I150" t="s">
        <v>14</v>
      </c>
      <c r="J150" t="s">
        <v>14</v>
      </c>
    </row>
    <row r="151" spans="1:10">
      <c r="A151" t="s">
        <v>243</v>
      </c>
      <c r="B151" t="s">
        <v>228</v>
      </c>
      <c r="C151" t="s">
        <v>244</v>
      </c>
      <c r="D151" s="1">
        <v>15.95</v>
      </c>
      <c r="E151" s="2">
        <v>13</v>
      </c>
      <c r="F151" s="2">
        <v>207.35</v>
      </c>
      <c r="G151" t="s">
        <v>230</v>
      </c>
      <c r="H151">
        <f ca="1">IF(207.35&lt;&gt;207.35,0,0)</f>
        <v>0</v>
      </c>
      <c r="I151" t="s">
        <v>14</v>
      </c>
      <c r="J151" t="s">
        <v>14</v>
      </c>
    </row>
    <row r="152" spans="1:10">
      <c r="A152" t="s">
        <v>245</v>
      </c>
      <c r="B152" t="s">
        <v>228</v>
      </c>
      <c r="C152" t="s">
        <v>234</v>
      </c>
      <c r="D152" s="1">
        <v>15.95</v>
      </c>
      <c r="E152" s="2">
        <v>4.2</v>
      </c>
      <c r="F152" s="2">
        <v>66.99</v>
      </c>
      <c r="G152" t="s">
        <v>230</v>
      </c>
      <c r="H152">
        <f ca="1">IF(66.99&lt;&gt;66.99,0,0)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228</v>
      </c>
      <c r="C153" t="s">
        <v>247</v>
      </c>
      <c r="D153" s="1">
        <v>16</v>
      </c>
      <c r="E153" s="2">
        <v>5.95</v>
      </c>
      <c r="F153" s="2">
        <v>95.2</v>
      </c>
      <c r="G153" t="s">
        <v>230</v>
      </c>
      <c r="H153">
        <f ca="1">IF(95.2&lt;&gt;95.2,0,0)</f>
        <v>0</v>
      </c>
      <c r="I153" t="s">
        <v>14</v>
      </c>
      <c r="J153" t="s">
        <v>14</v>
      </c>
    </row>
    <row r="154" spans="1:10">
      <c r="A154" t="s">
        <v>248</v>
      </c>
      <c r="B154" t="s">
        <v>228</v>
      </c>
      <c r="C154" t="s">
        <v>232</v>
      </c>
      <c r="D154" s="1">
        <v>15.86</v>
      </c>
      <c r="E154" s="2">
        <v>6.45</v>
      </c>
      <c r="F154" s="2">
        <v>102.3</v>
      </c>
      <c r="G154" t="s">
        <v>230</v>
      </c>
      <c r="H154">
        <f ca="1">IF(102.3&lt;&gt;102.3,0,0)</f>
        <v>0</v>
      </c>
      <c r="I154" t="s">
        <v>14</v>
      </c>
      <c r="J154" t="s">
        <v>14</v>
      </c>
    </row>
    <row r="155" spans="1:10">
      <c r="A155" t="s">
        <v>249</v>
      </c>
      <c r="B155" t="s">
        <v>228</v>
      </c>
      <c r="C155" t="s">
        <v>234</v>
      </c>
      <c r="D155" s="1">
        <v>15.98</v>
      </c>
      <c r="E155" s="2">
        <v>4.2</v>
      </c>
      <c r="F155" s="2">
        <v>67.12</v>
      </c>
      <c r="G155" t="s">
        <v>230</v>
      </c>
      <c r="H155">
        <f ca="1">IF(67.12&lt;&gt;67.12,0,0)</f>
        <v>0</v>
      </c>
      <c r="I155" t="s">
        <v>14</v>
      </c>
      <c r="J155" t="s">
        <v>14</v>
      </c>
    </row>
    <row r="156" spans="1:10">
      <c r="A156" t="s">
        <v>250</v>
      </c>
      <c r="B156" t="s">
        <v>228</v>
      </c>
      <c r="C156" t="s">
        <v>240</v>
      </c>
      <c r="D156" s="1">
        <v>15.91</v>
      </c>
      <c r="E156" s="2">
        <v>5.45</v>
      </c>
      <c r="F156" s="2">
        <v>86.71</v>
      </c>
      <c r="G156" t="s">
        <v>230</v>
      </c>
      <c r="H156">
        <f ca="1">IF(86.71&lt;&gt;86.71,0,0)</f>
        <v>0</v>
      </c>
      <c r="I156" t="s">
        <v>14</v>
      </c>
      <c r="J156" t="s">
        <v>14</v>
      </c>
    </row>
    <row r="157" spans="1:10">
      <c r="A157" t="s">
        <v>251</v>
      </c>
      <c r="B157" t="s">
        <v>228</v>
      </c>
      <c r="C157" t="s">
        <v>252</v>
      </c>
      <c r="D157" s="1">
        <v>15.99</v>
      </c>
      <c r="E157" s="2">
        <v>5.15</v>
      </c>
      <c r="F157" s="2">
        <v>82.35</v>
      </c>
      <c r="G157" t="s">
        <v>230</v>
      </c>
      <c r="H157">
        <f ca="1">IF(82.35&lt;&gt;82.35,0,0)</f>
        <v>0</v>
      </c>
      <c r="I157" t="s">
        <v>14</v>
      </c>
      <c r="J157" t="s">
        <v>14</v>
      </c>
    </row>
    <row r="158" spans="1:10">
      <c r="A158" t="s">
        <v>253</v>
      </c>
      <c r="B158" t="s">
        <v>228</v>
      </c>
      <c r="C158" t="s">
        <v>252</v>
      </c>
      <c r="D158" s="1">
        <v>16.03</v>
      </c>
      <c r="E158" s="2">
        <v>5.15</v>
      </c>
      <c r="F158" s="2">
        <v>82.55</v>
      </c>
      <c r="G158" t="s">
        <v>230</v>
      </c>
      <c r="H158">
        <f ca="1">IF(82.55&lt;&gt;82.55,0,0)</f>
        <v>0</v>
      </c>
      <c r="I158" t="s">
        <v>14</v>
      </c>
      <c r="J158" t="s">
        <v>14</v>
      </c>
    </row>
    <row r="159" spans="1:10">
      <c r="A159" t="s">
        <v>254</v>
      </c>
      <c r="B159" t="s">
        <v>228</v>
      </c>
      <c r="C159" t="s">
        <v>244</v>
      </c>
      <c r="D159" s="1">
        <v>15.96</v>
      </c>
      <c r="E159" s="2">
        <v>13</v>
      </c>
      <c r="F159" s="2">
        <v>207.48</v>
      </c>
      <c r="G159" t="s">
        <v>230</v>
      </c>
      <c r="H159">
        <f ca="1">IF(207.48&lt;&gt;207.48,0,0)</f>
        <v>0</v>
      </c>
      <c r="I159" t="s">
        <v>14</v>
      </c>
      <c r="J159" t="s">
        <v>14</v>
      </c>
    </row>
    <row r="160" spans="1:10">
      <c r="A160" t="s">
        <v>255</v>
      </c>
      <c r="B160" t="s">
        <v>228</v>
      </c>
      <c r="C160" t="s">
        <v>238</v>
      </c>
      <c r="D160" s="1">
        <v>15.94</v>
      </c>
      <c r="E160" s="2">
        <v>5.45</v>
      </c>
      <c r="F160" s="2">
        <v>86.87</v>
      </c>
      <c r="G160" t="s">
        <v>230</v>
      </c>
      <c r="H160">
        <f ca="1">IF(86.87&lt;&gt;86.87,0,0)</f>
        <v>0</v>
      </c>
      <c r="I160" t="s">
        <v>14</v>
      </c>
      <c r="J160" t="s">
        <v>14</v>
      </c>
    </row>
    <row r="161" spans="1:10">
      <c r="A161" t="s">
        <v>256</v>
      </c>
      <c r="B161" t="s">
        <v>228</v>
      </c>
      <c r="C161" t="s">
        <v>257</v>
      </c>
      <c r="D161" s="1">
        <v>15.99</v>
      </c>
      <c r="E161" s="2">
        <v>11.5</v>
      </c>
      <c r="F161" s="2">
        <v>183.89</v>
      </c>
      <c r="G161" t="s">
        <v>230</v>
      </c>
      <c r="H161">
        <f ca="1">IF(183.89&lt;&gt;183.88,0.009999999999990905,0)</f>
        <v>0</v>
      </c>
      <c r="I161" t="s">
        <v>14</v>
      </c>
      <c r="J161" t="s">
        <v>14</v>
      </c>
    </row>
    <row r="162" spans="1:10">
      <c r="A162" t="s">
        <v>258</v>
      </c>
      <c r="B162" t="s">
        <v>228</v>
      </c>
      <c r="C162" t="s">
        <v>259</v>
      </c>
      <c r="D162" s="1">
        <v>15.92</v>
      </c>
      <c r="E162" s="2">
        <v>4.2</v>
      </c>
      <c r="F162" s="2">
        <v>66.86</v>
      </c>
      <c r="G162" t="s">
        <v>230</v>
      </c>
      <c r="H162">
        <f ca="1">IF(66.86&lt;&gt;66.86,0,0)</f>
        <v>0</v>
      </c>
      <c r="I162" t="s">
        <v>14</v>
      </c>
      <c r="J162" t="s">
        <v>14</v>
      </c>
    </row>
    <row r="163" spans="1:10">
      <c r="A163" t="s">
        <v>260</v>
      </c>
      <c r="B163" t="s">
        <v>228</v>
      </c>
      <c r="C163" t="s">
        <v>261</v>
      </c>
      <c r="D163" s="1">
        <v>16.06</v>
      </c>
      <c r="E163" s="2">
        <v>4.95</v>
      </c>
      <c r="F163" s="2">
        <v>79.5</v>
      </c>
      <c r="G163" t="s">
        <v>230</v>
      </c>
      <c r="H163">
        <f ca="1">IF(79.5&lt;&gt;79.5,0,0)</f>
        <v>0</v>
      </c>
      <c r="I163" t="s">
        <v>14</v>
      </c>
      <c r="J163" t="s">
        <v>14</v>
      </c>
    </row>
    <row r="164" spans="1:10">
      <c r="A164" t="s">
        <v>262</v>
      </c>
      <c r="B164" t="s">
        <v>228</v>
      </c>
      <c r="C164" t="s">
        <v>252</v>
      </c>
      <c r="D164" s="1">
        <v>16.02</v>
      </c>
      <c r="E164" s="2">
        <v>5.15</v>
      </c>
      <c r="F164" s="2">
        <v>82.5</v>
      </c>
      <c r="G164" t="s">
        <v>230</v>
      </c>
      <c r="H164">
        <f ca="1">IF(82.5&lt;&gt;82.5,0,0)</f>
        <v>0</v>
      </c>
      <c r="I164" t="s">
        <v>14</v>
      </c>
      <c r="J164" t="s">
        <v>14</v>
      </c>
    </row>
    <row r="165" spans="1:10">
      <c r="A165" t="s">
        <v>263</v>
      </c>
      <c r="B165" t="s">
        <v>264</v>
      </c>
      <c r="C165" t="s">
        <v>40</v>
      </c>
      <c r="D165" s="1">
        <v>18.25</v>
      </c>
      <c r="E165" s="2">
        <v>4.4</v>
      </c>
      <c r="F165" s="2">
        <v>80.3</v>
      </c>
      <c r="G165" t="s">
        <v>265</v>
      </c>
      <c r="H165">
        <f ca="1">IF(80.3&lt;&gt;80.3,0,0)</f>
        <v>0</v>
      </c>
      <c r="I165" t="s">
        <v>14</v>
      </c>
      <c r="J165" t="s">
        <v>14</v>
      </c>
    </row>
    <row r="166" spans="1:10">
      <c r="A166" t="s">
        <v>266</v>
      </c>
      <c r="B166" t="s">
        <v>264</v>
      </c>
      <c r="C166" t="s">
        <v>89</v>
      </c>
      <c r="D166" s="1">
        <v>18.19</v>
      </c>
      <c r="E166" s="2">
        <v>6.95</v>
      </c>
      <c r="F166" s="2">
        <v>126.42</v>
      </c>
      <c r="G166" t="s">
        <v>265</v>
      </c>
      <c r="H166">
        <f ca="1">IF(126.42&lt;&gt;126.42,0,0)</f>
        <v>0</v>
      </c>
      <c r="I166" t="s">
        <v>14</v>
      </c>
      <c r="J166" t="s">
        <v>14</v>
      </c>
    </row>
    <row r="167" spans="1:10">
      <c r="A167" t="s">
        <v>267</v>
      </c>
      <c r="B167" t="s">
        <v>264</v>
      </c>
      <c r="C167" t="s">
        <v>48</v>
      </c>
      <c r="D167" s="1">
        <v>18.17</v>
      </c>
      <c r="E167" s="2">
        <v>5.95</v>
      </c>
      <c r="F167" s="2">
        <v>108.11</v>
      </c>
      <c r="G167" t="s">
        <v>265</v>
      </c>
      <c r="H167">
        <f ca="1">IF(108.11&lt;&gt;108.11,0,0)</f>
        <v>0</v>
      </c>
      <c r="I167" t="s">
        <v>14</v>
      </c>
      <c r="J167" t="s">
        <v>14</v>
      </c>
    </row>
    <row r="168" spans="1:10">
      <c r="A168" t="s">
        <v>268</v>
      </c>
      <c r="B168" t="s">
        <v>264</v>
      </c>
      <c r="C168" t="s">
        <v>48</v>
      </c>
      <c r="D168" s="1">
        <v>18.26</v>
      </c>
      <c r="E168" s="2">
        <v>5.95</v>
      </c>
      <c r="F168" s="2">
        <v>108.65</v>
      </c>
      <c r="G168" t="s">
        <v>265</v>
      </c>
      <c r="H168">
        <f ca="1">IF(108.65&lt;&gt;108.65,0,0)</f>
        <v>0</v>
      </c>
      <c r="I168" t="s">
        <v>14</v>
      </c>
      <c r="J168" t="s">
        <v>14</v>
      </c>
    </row>
    <row r="169" spans="1:10">
      <c r="A169" t="s">
        <v>269</v>
      </c>
      <c r="B169" t="s">
        <v>264</v>
      </c>
      <c r="C169" t="s">
        <v>42</v>
      </c>
      <c r="D169" s="1">
        <v>18.29</v>
      </c>
      <c r="E169" s="2">
        <v>5.95</v>
      </c>
      <c r="F169" s="2">
        <v>108.83</v>
      </c>
      <c r="G169" t="s">
        <v>265</v>
      </c>
      <c r="H169">
        <f ca="1">IF(108.83&lt;&gt;108.83,0,0)</f>
        <v>0</v>
      </c>
      <c r="I169" t="s">
        <v>14</v>
      </c>
      <c r="J169" t="s">
        <v>14</v>
      </c>
    </row>
    <row r="170" spans="1:10">
      <c r="A170" t="s">
        <v>270</v>
      </c>
      <c r="B170" t="s">
        <v>264</v>
      </c>
      <c r="C170" t="s">
        <v>48</v>
      </c>
      <c r="D170" s="1">
        <v>18.25</v>
      </c>
      <c r="E170" s="2">
        <v>5.95</v>
      </c>
      <c r="F170" s="2">
        <v>108.59</v>
      </c>
      <c r="G170" t="s">
        <v>265</v>
      </c>
      <c r="H170">
        <f ca="1">IF(108.59&lt;&gt;108.59,0,0)</f>
        <v>0</v>
      </c>
      <c r="I170" t="s">
        <v>14</v>
      </c>
      <c r="J170" t="s">
        <v>14</v>
      </c>
    </row>
    <row r="171" spans="1:10">
      <c r="A171" t="s">
        <v>271</v>
      </c>
      <c r="B171" t="s">
        <v>272</v>
      </c>
      <c r="C171" t="s">
        <v>42</v>
      </c>
      <c r="D171" s="1">
        <v>20.03</v>
      </c>
      <c r="E171" s="2">
        <v>5.95</v>
      </c>
      <c r="F171" s="2">
        <v>119.18</v>
      </c>
      <c r="G171" t="s">
        <v>273</v>
      </c>
      <c r="H171">
        <f ca="1">IF(119.18&lt;&gt;119.18,0,0)</f>
        <v>0</v>
      </c>
      <c r="I171" t="s">
        <v>14</v>
      </c>
      <c r="J171" t="s">
        <v>14</v>
      </c>
    </row>
    <row r="172" spans="1:10">
      <c r="A172" t="s">
        <v>274</v>
      </c>
      <c r="B172" t="s">
        <v>275</v>
      </c>
      <c r="C172" t="s">
        <v>276</v>
      </c>
      <c r="D172" s="1">
        <v>16.21</v>
      </c>
      <c r="E172" s="2">
        <v>4.2</v>
      </c>
      <c r="F172" s="2">
        <v>68.08</v>
      </c>
      <c r="G172" t="s">
        <v>277</v>
      </c>
      <c r="H172">
        <f ca="1">IF(68.08&lt;&gt;68.08,0,0)</f>
        <v>0</v>
      </c>
      <c r="I172" t="s">
        <v>14</v>
      </c>
      <c r="J172" t="s">
        <v>14</v>
      </c>
    </row>
    <row r="173" spans="1:10">
      <c r="A173" t="s">
        <v>278</v>
      </c>
      <c r="B173" t="s">
        <v>275</v>
      </c>
      <c r="C173" t="s">
        <v>279</v>
      </c>
      <c r="D173" s="1">
        <v>16.2</v>
      </c>
      <c r="E173" s="2">
        <v>4.55</v>
      </c>
      <c r="F173" s="2">
        <v>73.71</v>
      </c>
      <c r="G173" t="s">
        <v>277</v>
      </c>
      <c r="H173">
        <f ca="1">IF(73.71&lt;&gt;73.71,0,0)</f>
        <v>0</v>
      </c>
      <c r="I173" t="s">
        <v>14</v>
      </c>
      <c r="J173" t="s">
        <v>14</v>
      </c>
    </row>
    <row r="174" spans="1:10">
      <c r="A174" t="s">
        <v>280</v>
      </c>
      <c r="B174" t="s">
        <v>275</v>
      </c>
      <c r="C174" t="s">
        <v>281</v>
      </c>
      <c r="D174" s="1">
        <v>16.12</v>
      </c>
      <c r="E174" s="2">
        <v>4.4</v>
      </c>
      <c r="F174" s="2">
        <v>70.93</v>
      </c>
      <c r="G174" t="s">
        <v>277</v>
      </c>
      <c r="H174">
        <f ca="1">IF(70.93&lt;&gt;70.93,0,0)</f>
        <v>0</v>
      </c>
      <c r="I174" t="s">
        <v>14</v>
      </c>
      <c r="J174" t="s">
        <v>14</v>
      </c>
    </row>
    <row r="175" spans="1:10">
      <c r="A175" t="s">
        <v>282</v>
      </c>
      <c r="B175" t="s">
        <v>275</v>
      </c>
      <c r="C175" t="s">
        <v>283</v>
      </c>
      <c r="D175" s="1">
        <v>16.03</v>
      </c>
      <c r="E175" s="2">
        <v>4.4</v>
      </c>
      <c r="F175" s="2">
        <v>70.53</v>
      </c>
      <c r="G175" t="s">
        <v>277</v>
      </c>
      <c r="H175">
        <f ca="1">IF(70.53&lt;&gt;70.53,0,0)</f>
        <v>0</v>
      </c>
      <c r="I175" t="s">
        <v>14</v>
      </c>
      <c r="J175" t="s">
        <v>14</v>
      </c>
    </row>
    <row r="176" spans="1:10">
      <c r="A176" t="s">
        <v>284</v>
      </c>
      <c r="B176" t="s">
        <v>275</v>
      </c>
      <c r="C176" t="s">
        <v>285</v>
      </c>
      <c r="D176" s="1">
        <v>16.15</v>
      </c>
      <c r="E176" s="2">
        <v>6.4</v>
      </c>
      <c r="F176" s="2">
        <v>103.36</v>
      </c>
      <c r="G176" t="s">
        <v>277</v>
      </c>
      <c r="H176">
        <f ca="1">IF(103.36&lt;&gt;103.36,0,0)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275</v>
      </c>
      <c r="C177" t="s">
        <v>287</v>
      </c>
      <c r="D177" s="1">
        <v>16.15</v>
      </c>
      <c r="E177" s="2">
        <v>3.7</v>
      </c>
      <c r="F177" s="2">
        <v>59.76</v>
      </c>
      <c r="G177" t="s">
        <v>277</v>
      </c>
      <c r="H177">
        <f ca="1">IF(59.76&lt;&gt;59.76,0,0)</f>
        <v>0</v>
      </c>
      <c r="I177" t="s">
        <v>14</v>
      </c>
      <c r="J177" t="s">
        <v>14</v>
      </c>
    </row>
    <row r="178" spans="1:10">
      <c r="A178" t="s">
        <v>288</v>
      </c>
      <c r="B178" t="s">
        <v>275</v>
      </c>
      <c r="C178" t="s">
        <v>289</v>
      </c>
      <c r="D178" s="1">
        <v>16.11</v>
      </c>
      <c r="E178" s="2">
        <v>5.45</v>
      </c>
      <c r="F178" s="2">
        <v>87.8</v>
      </c>
      <c r="G178" t="s">
        <v>277</v>
      </c>
      <c r="H178">
        <f ca="1">IF(87.8&lt;&gt;87.8,0,0)</f>
        <v>0</v>
      </c>
      <c r="I178" t="s">
        <v>14</v>
      </c>
      <c r="J178" t="s">
        <v>14</v>
      </c>
    </row>
    <row r="179" spans="1:10">
      <c r="A179" t="s">
        <v>290</v>
      </c>
      <c r="B179" t="s">
        <v>275</v>
      </c>
      <c r="C179" t="s">
        <v>276</v>
      </c>
      <c r="D179" s="1">
        <v>16.07</v>
      </c>
      <c r="E179" s="2">
        <v>4.2</v>
      </c>
      <c r="F179" s="2">
        <v>67.49</v>
      </c>
      <c r="G179" t="s">
        <v>277</v>
      </c>
      <c r="H179">
        <f ca="1">IF(67.49&lt;&gt;67.49,0,0)</f>
        <v>0</v>
      </c>
      <c r="I179" t="s">
        <v>14</v>
      </c>
      <c r="J179" t="s">
        <v>14</v>
      </c>
    </row>
    <row r="180" spans="1:10">
      <c r="A180" t="s">
        <v>291</v>
      </c>
      <c r="B180" t="s">
        <v>275</v>
      </c>
      <c r="C180" t="s">
        <v>292</v>
      </c>
      <c r="D180" s="1">
        <v>16.09</v>
      </c>
      <c r="E180" s="2">
        <v>8.75</v>
      </c>
      <c r="F180" s="2">
        <v>140.79</v>
      </c>
      <c r="G180" t="s">
        <v>277</v>
      </c>
      <c r="H180">
        <f ca="1">IF(140.79&lt;&gt;140.79,0,0)</f>
        <v>0</v>
      </c>
      <c r="I180" t="s">
        <v>14</v>
      </c>
      <c r="J180" t="s">
        <v>14</v>
      </c>
    </row>
    <row r="181" spans="1:10">
      <c r="A181" t="s">
        <v>293</v>
      </c>
      <c r="B181" t="s">
        <v>275</v>
      </c>
      <c r="C181" t="s">
        <v>287</v>
      </c>
      <c r="D181" s="1">
        <v>16.06</v>
      </c>
      <c r="E181" s="2">
        <v>3.7</v>
      </c>
      <c r="F181" s="2">
        <v>59.42</v>
      </c>
      <c r="G181" t="s">
        <v>277</v>
      </c>
      <c r="H181">
        <f ca="1">IF(59.42&lt;&gt;59.42,0,0)</f>
        <v>0</v>
      </c>
      <c r="I181" t="s">
        <v>14</v>
      </c>
      <c r="J181" t="s">
        <v>14</v>
      </c>
    </row>
    <row r="182" spans="1:10">
      <c r="A182" t="s">
        <v>294</v>
      </c>
      <c r="B182" t="s">
        <v>275</v>
      </c>
      <c r="C182" t="s">
        <v>295</v>
      </c>
      <c r="D182" s="1">
        <v>16.1</v>
      </c>
      <c r="E182" s="2">
        <v>5.45</v>
      </c>
      <c r="F182" s="2">
        <v>87.75</v>
      </c>
      <c r="G182" t="s">
        <v>277</v>
      </c>
      <c r="H182">
        <f ca="1">IF(87.75&lt;&gt;87.74,0.010000000000005116,0)</f>
        <v>0</v>
      </c>
      <c r="I182" t="s">
        <v>14</v>
      </c>
      <c r="J182" t="s">
        <v>14</v>
      </c>
    </row>
    <row r="183" spans="1:10">
      <c r="A183" t="s">
        <v>296</v>
      </c>
      <c r="B183" t="s">
        <v>275</v>
      </c>
      <c r="C183" t="s">
        <v>287</v>
      </c>
      <c r="D183" s="1">
        <v>16.14</v>
      </c>
      <c r="E183" s="2">
        <v>3.7</v>
      </c>
      <c r="F183" s="2">
        <v>59.72</v>
      </c>
      <c r="G183" t="s">
        <v>277</v>
      </c>
      <c r="H183">
        <f ca="1">IF(59.72&lt;&gt;59.72,0,0)</f>
        <v>0</v>
      </c>
      <c r="I183" t="s">
        <v>14</v>
      </c>
      <c r="J183" t="s">
        <v>14</v>
      </c>
    </row>
    <row r="184" spans="1:10">
      <c r="A184" t="s">
        <v>297</v>
      </c>
      <c r="B184" t="s">
        <v>275</v>
      </c>
      <c r="C184" t="s">
        <v>298</v>
      </c>
      <c r="D184" s="1">
        <v>16.06</v>
      </c>
      <c r="E184" s="2">
        <v>6.2</v>
      </c>
      <c r="F184" s="2">
        <v>99.57</v>
      </c>
      <c r="G184" t="s">
        <v>277</v>
      </c>
      <c r="H184">
        <f ca="1">IF(99.57&lt;&gt;99.57,0,0)</f>
        <v>0</v>
      </c>
      <c r="I184" t="s">
        <v>14</v>
      </c>
      <c r="J184" t="s">
        <v>14</v>
      </c>
    </row>
    <row r="185" spans="1:10">
      <c r="A185" t="s">
        <v>299</v>
      </c>
      <c r="B185" t="s">
        <v>275</v>
      </c>
      <c r="C185" t="s">
        <v>292</v>
      </c>
      <c r="D185" s="1">
        <v>16.2</v>
      </c>
      <c r="E185" s="2">
        <v>8.75</v>
      </c>
      <c r="F185" s="2">
        <v>141.75</v>
      </c>
      <c r="G185" t="s">
        <v>277</v>
      </c>
      <c r="H185">
        <f ca="1">IF(141.75&lt;&gt;141.75,0,0)</f>
        <v>0</v>
      </c>
      <c r="I185" t="s">
        <v>14</v>
      </c>
      <c r="J185" t="s">
        <v>14</v>
      </c>
    </row>
    <row r="186" spans="1:10">
      <c r="A186" t="s">
        <v>300</v>
      </c>
      <c r="B186" t="s">
        <v>275</v>
      </c>
      <c r="C186" t="s">
        <v>287</v>
      </c>
      <c r="D186" s="1">
        <v>16.23</v>
      </c>
      <c r="E186" s="2">
        <v>3.7</v>
      </c>
      <c r="F186" s="2">
        <v>60.05</v>
      </c>
      <c r="G186" t="s">
        <v>277</v>
      </c>
      <c r="H186">
        <f ca="1">IF(60.05&lt;&gt;60.05,0,0)</f>
        <v>0</v>
      </c>
      <c r="I186" t="s">
        <v>14</v>
      </c>
      <c r="J186" t="s">
        <v>14</v>
      </c>
    </row>
    <row r="187" spans="1:10">
      <c r="A187" t="s">
        <v>301</v>
      </c>
      <c r="B187" t="s">
        <v>275</v>
      </c>
      <c r="C187" t="s">
        <v>298</v>
      </c>
      <c r="D187" s="1">
        <v>16.22</v>
      </c>
      <c r="E187" s="2">
        <v>6.2</v>
      </c>
      <c r="F187" s="2">
        <v>100.56</v>
      </c>
      <c r="G187" t="s">
        <v>277</v>
      </c>
      <c r="H187">
        <f ca="1">IF(100.56&lt;&gt;100.56,0,0)</f>
        <v>0</v>
      </c>
      <c r="I187" t="s">
        <v>14</v>
      </c>
      <c r="J187" t="s">
        <v>14</v>
      </c>
    </row>
    <row r="188" spans="1:10">
      <c r="A188" t="s">
        <v>302</v>
      </c>
      <c r="B188" t="s">
        <v>275</v>
      </c>
      <c r="C188" t="s">
        <v>287</v>
      </c>
      <c r="D188" s="1">
        <v>16.22</v>
      </c>
      <c r="E188" s="2">
        <v>3.7</v>
      </c>
      <c r="F188" s="2">
        <v>60.01</v>
      </c>
      <c r="G188" t="s">
        <v>277</v>
      </c>
      <c r="H188">
        <f ca="1">IF(60.01&lt;&gt;60.01,0,0)</f>
        <v>0</v>
      </c>
      <c r="I188" t="s">
        <v>14</v>
      </c>
      <c r="J188" t="s">
        <v>14</v>
      </c>
    </row>
    <row r="189" spans="1:10">
      <c r="A189" t="s">
        <v>303</v>
      </c>
      <c r="B189" t="s">
        <v>275</v>
      </c>
      <c r="C189" t="s">
        <v>304</v>
      </c>
      <c r="D189" s="1">
        <v>16.19</v>
      </c>
      <c r="E189" s="2">
        <v>3.7</v>
      </c>
      <c r="F189" s="2">
        <v>59.9</v>
      </c>
      <c r="G189" t="s">
        <v>277</v>
      </c>
      <c r="H189">
        <f ca="1">IF(59.9&lt;&gt;59.9,0,0)</f>
        <v>0</v>
      </c>
      <c r="I189" t="s">
        <v>14</v>
      </c>
      <c r="J189" t="s">
        <v>14</v>
      </c>
    </row>
    <row r="190" spans="1:10">
      <c r="A190" t="s">
        <v>305</v>
      </c>
      <c r="B190" t="s">
        <v>275</v>
      </c>
      <c r="C190" t="s">
        <v>298</v>
      </c>
      <c r="D190" s="1">
        <v>16.17</v>
      </c>
      <c r="E190" s="2">
        <v>6.2</v>
      </c>
      <c r="F190" s="2">
        <v>100.25</v>
      </c>
      <c r="G190" t="s">
        <v>277</v>
      </c>
      <c r="H190">
        <f ca="1">IF(100.25&lt;&gt;100.25,0,0)</f>
        <v>0</v>
      </c>
      <c r="I190" t="s">
        <v>14</v>
      </c>
      <c r="J190" t="s">
        <v>14</v>
      </c>
    </row>
    <row r="191" spans="1:10">
      <c r="A191" t="s">
        <v>306</v>
      </c>
      <c r="B191" t="s">
        <v>275</v>
      </c>
      <c r="C191" t="s">
        <v>287</v>
      </c>
      <c r="D191" s="1">
        <v>16.3</v>
      </c>
      <c r="E191" s="2">
        <v>3.7</v>
      </c>
      <c r="F191" s="2">
        <v>60.31</v>
      </c>
      <c r="G191" t="s">
        <v>277</v>
      </c>
      <c r="H191">
        <f ca="1">IF(60.31&lt;&gt;60.31,0,0)</f>
        <v>0</v>
      </c>
      <c r="I191" t="s">
        <v>14</v>
      </c>
      <c r="J191" t="s">
        <v>14</v>
      </c>
    </row>
    <row r="192" spans="1:10">
      <c r="A192" t="s">
        <v>307</v>
      </c>
      <c r="B192" t="s">
        <v>275</v>
      </c>
      <c r="C192" t="s">
        <v>308</v>
      </c>
      <c r="D192" s="1">
        <v>16.26</v>
      </c>
      <c r="E192" s="2">
        <v>5.95</v>
      </c>
      <c r="F192" s="2">
        <v>96.75</v>
      </c>
      <c r="G192" t="s">
        <v>277</v>
      </c>
      <c r="H192">
        <f ca="1">IF(96.75&lt;&gt;96.75,0,0)</f>
        <v>0</v>
      </c>
      <c r="I192" t="s">
        <v>14</v>
      </c>
      <c r="J192" t="s">
        <v>14</v>
      </c>
    </row>
    <row r="193" spans="1:10">
      <c r="A193" t="s">
        <v>309</v>
      </c>
      <c r="B193" t="s">
        <v>275</v>
      </c>
      <c r="C193" t="s">
        <v>304</v>
      </c>
      <c r="D193" s="1">
        <v>16.2</v>
      </c>
      <c r="E193" s="2">
        <v>3.7</v>
      </c>
      <c r="F193" s="2">
        <v>59.94</v>
      </c>
      <c r="G193" t="s">
        <v>277</v>
      </c>
      <c r="H193">
        <f ca="1">IF(59.94&lt;&gt;59.94,0,0)</f>
        <v>0</v>
      </c>
      <c r="I193" t="s">
        <v>14</v>
      </c>
      <c r="J193" t="s">
        <v>14</v>
      </c>
    </row>
    <row r="194" spans="1:10">
      <c r="A194" t="s">
        <v>310</v>
      </c>
      <c r="B194" t="s">
        <v>275</v>
      </c>
      <c r="C194" t="s">
        <v>308</v>
      </c>
      <c r="D194" s="1">
        <v>16.26</v>
      </c>
      <c r="E194" s="2">
        <v>5.95</v>
      </c>
      <c r="F194" s="2">
        <v>96.75</v>
      </c>
      <c r="G194" t="s">
        <v>277</v>
      </c>
      <c r="H194">
        <f ca="1">IF(96.75&lt;&gt;96.75,0,0)</f>
        <v>0</v>
      </c>
      <c r="I194" t="s">
        <v>14</v>
      </c>
      <c r="J194" t="s">
        <v>14</v>
      </c>
    </row>
    <row r="195" spans="1:10">
      <c r="A195" t="s">
        <v>311</v>
      </c>
      <c r="B195" t="s">
        <v>275</v>
      </c>
      <c r="C195" t="s">
        <v>287</v>
      </c>
      <c r="D195" s="1">
        <v>16.25</v>
      </c>
      <c r="E195" s="2">
        <v>3.7</v>
      </c>
      <c r="F195" s="2">
        <v>60.13</v>
      </c>
      <c r="G195" t="s">
        <v>277</v>
      </c>
      <c r="H195">
        <f ca="1">IF(60.13&lt;&gt;60.12,0.010000000000005116,0)</f>
        <v>0</v>
      </c>
      <c r="I195" t="s">
        <v>14</v>
      </c>
      <c r="J195" t="s">
        <v>14</v>
      </c>
    </row>
    <row r="196" spans="1:10">
      <c r="A196" t="s">
        <v>312</v>
      </c>
      <c r="B196" t="s">
        <v>275</v>
      </c>
      <c r="C196" t="s">
        <v>313</v>
      </c>
      <c r="D196" s="1">
        <v>16.35</v>
      </c>
      <c r="E196" s="2">
        <v>5.95</v>
      </c>
      <c r="F196" s="2">
        <v>97.28</v>
      </c>
      <c r="G196" t="s">
        <v>277</v>
      </c>
      <c r="H196">
        <f ca="1">IF(97.28&lt;&gt;97.28,0,0)</f>
        <v>0</v>
      </c>
      <c r="I196" t="s">
        <v>14</v>
      </c>
      <c r="J196" t="s">
        <v>14</v>
      </c>
    </row>
    <row r="197" spans="1:10">
      <c r="A197" t="s">
        <v>314</v>
      </c>
      <c r="B197" t="s">
        <v>275</v>
      </c>
      <c r="C197" t="s">
        <v>287</v>
      </c>
      <c r="D197" s="1">
        <v>16.31</v>
      </c>
      <c r="E197" s="2">
        <v>3.7</v>
      </c>
      <c r="F197" s="2">
        <v>60.35</v>
      </c>
      <c r="G197" t="s">
        <v>277</v>
      </c>
      <c r="H197">
        <f ca="1">IF(60.35&lt;&gt;60.35,0,0)</f>
        <v>0</v>
      </c>
      <c r="I197" t="s">
        <v>14</v>
      </c>
      <c r="J197" t="s">
        <v>14</v>
      </c>
    </row>
    <row r="198" spans="1:10">
      <c r="A198" t="s">
        <v>315</v>
      </c>
      <c r="B198" t="s">
        <v>275</v>
      </c>
      <c r="C198" t="s">
        <v>308</v>
      </c>
      <c r="D198" s="1">
        <v>16.19</v>
      </c>
      <c r="E198" s="2">
        <v>5.95</v>
      </c>
      <c r="F198" s="2">
        <v>96.33</v>
      </c>
      <c r="G198" t="s">
        <v>277</v>
      </c>
      <c r="H198">
        <f ca="1">IF(96.33&lt;&gt;96.33,0,0)</f>
        <v>0</v>
      </c>
      <c r="I198" t="s">
        <v>14</v>
      </c>
      <c r="J198" t="s">
        <v>14</v>
      </c>
    </row>
    <row r="199" spans="1:10">
      <c r="A199" t="s">
        <v>316</v>
      </c>
      <c r="B199" t="s">
        <v>275</v>
      </c>
      <c r="C199" t="s">
        <v>298</v>
      </c>
      <c r="D199" s="1">
        <v>16.23</v>
      </c>
      <c r="E199" s="2">
        <v>6.2</v>
      </c>
      <c r="F199" s="2">
        <v>100.63</v>
      </c>
      <c r="G199" t="s">
        <v>277</v>
      </c>
      <c r="H199">
        <f ca="1">IF(100.63&lt;&gt;100.63,0,0)</f>
        <v>0</v>
      </c>
      <c r="I199" t="s">
        <v>14</v>
      </c>
      <c r="J199" t="s">
        <v>14</v>
      </c>
    </row>
    <row r="200" spans="1:10">
      <c r="A200" t="s">
        <v>317</v>
      </c>
      <c r="B200" t="s">
        <v>275</v>
      </c>
      <c r="C200" t="s">
        <v>318</v>
      </c>
      <c r="D200" s="1">
        <v>16.29</v>
      </c>
      <c r="E200" s="2">
        <v>4.15</v>
      </c>
      <c r="F200" s="2">
        <v>67.6</v>
      </c>
      <c r="G200" t="s">
        <v>277</v>
      </c>
      <c r="H200">
        <f ca="1">IF(67.6&lt;&gt;67.6,0,0)</f>
        <v>0</v>
      </c>
      <c r="I200" t="s">
        <v>14</v>
      </c>
      <c r="J200" t="s">
        <v>14</v>
      </c>
    </row>
    <row r="201" spans="1:10">
      <c r="A201" t="s">
        <v>319</v>
      </c>
      <c r="B201" t="s">
        <v>275</v>
      </c>
      <c r="C201" t="s">
        <v>292</v>
      </c>
      <c r="D201" s="1">
        <v>16.35</v>
      </c>
      <c r="E201" s="2">
        <v>8.75</v>
      </c>
      <c r="F201" s="2">
        <v>143.06</v>
      </c>
      <c r="G201" t="s">
        <v>277</v>
      </c>
      <c r="H201">
        <f ca="1">IF(143.06&lt;&gt;143.06,0,0)</f>
        <v>0</v>
      </c>
      <c r="I201" t="s">
        <v>14</v>
      </c>
      <c r="J201" t="s">
        <v>14</v>
      </c>
    </row>
    <row r="202" spans="1:10">
      <c r="A202" t="s">
        <v>320</v>
      </c>
      <c r="B202" t="s">
        <v>275</v>
      </c>
      <c r="C202" t="s">
        <v>321</v>
      </c>
      <c r="D202" s="1">
        <v>16.32</v>
      </c>
      <c r="E202" s="2">
        <v>6.2</v>
      </c>
      <c r="F202" s="2">
        <v>101.18</v>
      </c>
      <c r="G202" t="s">
        <v>277</v>
      </c>
      <c r="H202">
        <f ca="1">IF(101.18&lt;&gt;101.18,0,0)</f>
        <v>0</v>
      </c>
      <c r="I202" t="s">
        <v>14</v>
      </c>
      <c r="J202" t="s">
        <v>14</v>
      </c>
    </row>
    <row r="203" spans="1:10">
      <c r="A203" t="s">
        <v>322</v>
      </c>
      <c r="B203" t="s">
        <v>275</v>
      </c>
      <c r="C203" t="s">
        <v>287</v>
      </c>
      <c r="D203" s="1">
        <v>16.31</v>
      </c>
      <c r="E203" s="2">
        <v>3.7</v>
      </c>
      <c r="F203" s="2">
        <v>60.35</v>
      </c>
      <c r="G203" t="s">
        <v>277</v>
      </c>
      <c r="H203">
        <f ca="1">IF(60.35&lt;&gt;60.35,0,0)</f>
        <v>0</v>
      </c>
      <c r="I203" t="s">
        <v>14</v>
      </c>
      <c r="J203" t="s">
        <v>14</v>
      </c>
    </row>
    <row r="204" spans="1:10">
      <c r="A204" t="s">
        <v>323</v>
      </c>
      <c r="B204" t="s">
        <v>275</v>
      </c>
      <c r="C204" t="s">
        <v>313</v>
      </c>
      <c r="D204" s="1">
        <v>16.23</v>
      </c>
      <c r="E204" s="2">
        <v>5.95</v>
      </c>
      <c r="F204" s="2">
        <v>96.57</v>
      </c>
      <c r="G204" t="s">
        <v>277</v>
      </c>
      <c r="H204">
        <f ca="1">IF(96.57&lt;&gt;96.57,0,0)</f>
        <v>0</v>
      </c>
      <c r="I204" t="s">
        <v>14</v>
      </c>
      <c r="J204" t="s">
        <v>14</v>
      </c>
    </row>
    <row r="205" spans="1:10">
      <c r="A205" t="s">
        <v>324</v>
      </c>
      <c r="B205" t="s">
        <v>275</v>
      </c>
      <c r="C205" t="s">
        <v>325</v>
      </c>
      <c r="D205" s="1">
        <v>16.23</v>
      </c>
      <c r="E205" s="2">
        <v>4.4</v>
      </c>
      <c r="F205" s="2">
        <v>71.41</v>
      </c>
      <c r="G205" t="s">
        <v>277</v>
      </c>
      <c r="H205">
        <f ca="1">IF(71.41&lt;&gt;71.41,0,0)</f>
        <v>0</v>
      </c>
      <c r="I205" t="s">
        <v>14</v>
      </c>
      <c r="J205" t="s">
        <v>14</v>
      </c>
    </row>
    <row r="206" spans="1:10">
      <c r="A206" t="s">
        <v>326</v>
      </c>
      <c r="B206" t="s">
        <v>275</v>
      </c>
      <c r="C206" t="s">
        <v>313</v>
      </c>
      <c r="D206" s="1">
        <v>16.24</v>
      </c>
      <c r="E206" s="2">
        <v>5.95</v>
      </c>
      <c r="F206" s="2">
        <v>96.63</v>
      </c>
      <c r="G206" t="s">
        <v>277</v>
      </c>
      <c r="H206">
        <f ca="1">IF(96.63&lt;&gt;96.63,0,0)</f>
        <v>0</v>
      </c>
      <c r="I206" t="s">
        <v>14</v>
      </c>
      <c r="J206" t="s">
        <v>14</v>
      </c>
    </row>
    <row r="207" spans="1:10">
      <c r="A207" t="s">
        <v>327</v>
      </c>
      <c r="B207" t="s">
        <v>275</v>
      </c>
      <c r="C207" t="s">
        <v>328</v>
      </c>
      <c r="D207" s="1">
        <v>16.34</v>
      </c>
      <c r="E207" s="2">
        <v>4.4</v>
      </c>
      <c r="F207" s="2">
        <v>71.9</v>
      </c>
      <c r="G207" t="s">
        <v>277</v>
      </c>
      <c r="H207">
        <f ca="1">IF(71.9&lt;&gt;71.9,0,0)</f>
        <v>0</v>
      </c>
      <c r="I207" t="s">
        <v>14</v>
      </c>
      <c r="J207" t="s">
        <v>14</v>
      </c>
    </row>
    <row r="208" spans="1:10">
      <c r="A208" t="s">
        <v>329</v>
      </c>
      <c r="B208" t="s">
        <v>275</v>
      </c>
      <c r="C208" t="s">
        <v>308</v>
      </c>
      <c r="D208" s="1">
        <v>16.33</v>
      </c>
      <c r="E208" s="2">
        <v>5.95</v>
      </c>
      <c r="F208" s="2">
        <v>97.16</v>
      </c>
      <c r="G208" t="s">
        <v>277</v>
      </c>
      <c r="H208">
        <f ca="1">IF(97.16&lt;&gt;97.16,0,0)</f>
        <v>0</v>
      </c>
      <c r="I208" t="s">
        <v>14</v>
      </c>
      <c r="J208" t="s">
        <v>14</v>
      </c>
    </row>
    <row r="209" spans="1:10">
      <c r="A209" t="s">
        <v>330</v>
      </c>
      <c r="B209" t="s">
        <v>275</v>
      </c>
      <c r="C209" t="s">
        <v>308</v>
      </c>
      <c r="D209" s="1">
        <v>16.27</v>
      </c>
      <c r="E209" s="2">
        <v>5.95</v>
      </c>
      <c r="F209" s="2">
        <v>96.81</v>
      </c>
      <c r="G209" t="s">
        <v>277</v>
      </c>
      <c r="H209">
        <f ca="1">IF(96.81&lt;&gt;96.81,0,0)</f>
        <v>0</v>
      </c>
      <c r="I209" t="s">
        <v>14</v>
      </c>
      <c r="J209" t="s">
        <v>14</v>
      </c>
    </row>
    <row r="210" spans="1:10">
      <c r="A210" t="s">
        <v>331</v>
      </c>
      <c r="B210" t="s">
        <v>332</v>
      </c>
      <c r="C210" t="s">
        <v>333</v>
      </c>
      <c r="D210" s="1">
        <v>16.93</v>
      </c>
      <c r="E210" s="2">
        <v>4.95</v>
      </c>
      <c r="F210" s="2">
        <v>83.8</v>
      </c>
      <c r="G210" t="s">
        <v>334</v>
      </c>
      <c r="H210">
        <f ca="1">IF(83.8&lt;&gt;83.8,0,0)</f>
        <v>0</v>
      </c>
      <c r="I210" t="s">
        <v>14</v>
      </c>
      <c r="J210" t="s">
        <v>14</v>
      </c>
    </row>
    <row r="211" spans="1:10">
      <c r="A211" t="s">
        <v>335</v>
      </c>
      <c r="B211" t="s">
        <v>332</v>
      </c>
      <c r="C211" t="s">
        <v>238</v>
      </c>
      <c r="D211" s="1">
        <v>17.08</v>
      </c>
      <c r="E211" s="2">
        <v>5.45</v>
      </c>
      <c r="F211" s="2">
        <v>93.09</v>
      </c>
      <c r="G211" t="s">
        <v>334</v>
      </c>
      <c r="H211">
        <f ca="1">IF(93.09&lt;&gt;93.09,0,0)</f>
        <v>0</v>
      </c>
      <c r="I211" t="s">
        <v>14</v>
      </c>
      <c r="J211" t="s">
        <v>14</v>
      </c>
    </row>
    <row r="212" spans="1:10">
      <c r="A212" t="s">
        <v>336</v>
      </c>
      <c r="B212" t="s">
        <v>332</v>
      </c>
      <c r="C212" t="s">
        <v>117</v>
      </c>
      <c r="D212" s="1">
        <v>16.89</v>
      </c>
      <c r="E212" s="2">
        <v>4.2</v>
      </c>
      <c r="F212" s="2">
        <v>70.94</v>
      </c>
      <c r="G212" t="s">
        <v>334</v>
      </c>
      <c r="H212">
        <f ca="1">IF(70.94&lt;&gt;70.94,0,0)</f>
        <v>0</v>
      </c>
      <c r="I212" t="s">
        <v>14</v>
      </c>
      <c r="J212" t="s">
        <v>14</v>
      </c>
    </row>
    <row r="213" spans="1:10">
      <c r="A213" t="s">
        <v>337</v>
      </c>
      <c r="B213" t="s">
        <v>332</v>
      </c>
      <c r="C213" t="s">
        <v>333</v>
      </c>
      <c r="D213" s="1">
        <v>17.06</v>
      </c>
      <c r="E213" s="2">
        <v>4.95</v>
      </c>
      <c r="F213" s="2">
        <v>84.45</v>
      </c>
      <c r="G213" t="s">
        <v>334</v>
      </c>
      <c r="H213">
        <f ca="1">IF(84.45&lt;&gt;84.45,0,0)</f>
        <v>0</v>
      </c>
      <c r="I213" t="s">
        <v>14</v>
      </c>
      <c r="J213" t="s">
        <v>14</v>
      </c>
    </row>
    <row r="214" spans="1:10">
      <c r="A214" t="s">
        <v>338</v>
      </c>
      <c r="B214" t="s">
        <v>332</v>
      </c>
      <c r="C214" t="s">
        <v>244</v>
      </c>
      <c r="D214" s="1">
        <v>17.1</v>
      </c>
      <c r="E214" s="2">
        <v>13</v>
      </c>
      <c r="F214" s="2">
        <v>222.3</v>
      </c>
      <c r="G214" t="s">
        <v>334</v>
      </c>
      <c r="H214">
        <f ca="1">IF(222.3&lt;&gt;222.3,0,0)</f>
        <v>0</v>
      </c>
      <c r="I214" t="s">
        <v>14</v>
      </c>
      <c r="J214" t="s">
        <v>14</v>
      </c>
    </row>
    <row r="215" spans="1:10">
      <c r="A215" t="s">
        <v>339</v>
      </c>
      <c r="B215" t="s">
        <v>332</v>
      </c>
      <c r="C215" t="s">
        <v>340</v>
      </c>
      <c r="D215" s="1">
        <v>17.09</v>
      </c>
      <c r="E215" s="2">
        <v>4.95</v>
      </c>
      <c r="F215" s="2">
        <v>84.6</v>
      </c>
      <c r="G215" t="s">
        <v>334</v>
      </c>
      <c r="H215">
        <f ca="1">IF(84.6&lt;&gt;84.6,0,0)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332</v>
      </c>
      <c r="C216" t="s">
        <v>232</v>
      </c>
      <c r="D216" s="1">
        <v>17</v>
      </c>
      <c r="E216" s="2">
        <v>6.45</v>
      </c>
      <c r="F216" s="2">
        <v>109.65</v>
      </c>
      <c r="G216" t="s">
        <v>334</v>
      </c>
      <c r="H216">
        <f ca="1">IF(109.65&lt;&gt;109.65,0,0)</f>
        <v>0</v>
      </c>
      <c r="I216" t="s">
        <v>14</v>
      </c>
      <c r="J216" t="s">
        <v>14</v>
      </c>
    </row>
    <row r="217" spans="1:10">
      <c r="A217" t="s">
        <v>342</v>
      </c>
      <c r="B217" t="s">
        <v>332</v>
      </c>
      <c r="C217" t="s">
        <v>242</v>
      </c>
      <c r="D217" s="1">
        <v>17.06</v>
      </c>
      <c r="E217" s="2">
        <v>4.2</v>
      </c>
      <c r="F217" s="2">
        <v>71.65</v>
      </c>
      <c r="G217" t="s">
        <v>334</v>
      </c>
      <c r="H217">
        <f ca="1">IF(71.65&lt;&gt;71.65,0,0)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332</v>
      </c>
      <c r="C218" t="s">
        <v>344</v>
      </c>
      <c r="D218" s="1">
        <v>17.01</v>
      </c>
      <c r="E218" s="2">
        <v>5.15</v>
      </c>
      <c r="F218" s="2">
        <v>87.6</v>
      </c>
      <c r="G218" t="s">
        <v>334</v>
      </c>
      <c r="H218">
        <f ca="1">IF(87.6&lt;&gt;87.6,0,0)</f>
        <v>0</v>
      </c>
      <c r="I218" t="s">
        <v>14</v>
      </c>
      <c r="J218" t="s">
        <v>14</v>
      </c>
    </row>
    <row r="219" spans="1:10">
      <c r="A219" t="s">
        <v>345</v>
      </c>
      <c r="B219" t="s">
        <v>332</v>
      </c>
      <c r="C219" t="s">
        <v>346</v>
      </c>
      <c r="D219" s="1">
        <v>17.07</v>
      </c>
      <c r="E219" s="2">
        <v>5.95</v>
      </c>
      <c r="F219" s="2">
        <v>101.57</v>
      </c>
      <c r="G219" t="s">
        <v>334</v>
      </c>
      <c r="H219">
        <f ca="1">IF(101.57&lt;&gt;101.57,0,0)</f>
        <v>0</v>
      </c>
      <c r="I219" t="s">
        <v>14</v>
      </c>
      <c r="J219" t="s">
        <v>14</v>
      </c>
    </row>
    <row r="220" spans="1:10">
      <c r="A220" t="s">
        <v>347</v>
      </c>
      <c r="B220" t="s">
        <v>332</v>
      </c>
      <c r="C220" t="s">
        <v>234</v>
      </c>
      <c r="D220" s="1">
        <v>17.19</v>
      </c>
      <c r="E220" s="2">
        <v>4.2</v>
      </c>
      <c r="F220" s="2">
        <v>72.2</v>
      </c>
      <c r="G220" t="s">
        <v>334</v>
      </c>
      <c r="H220">
        <f ca="1">IF(72.2&lt;&gt;72.2,0,0)</f>
        <v>0</v>
      </c>
      <c r="I220" t="s">
        <v>14</v>
      </c>
      <c r="J220" t="s">
        <v>14</v>
      </c>
    </row>
    <row r="221" spans="1:10">
      <c r="A221" t="s">
        <v>348</v>
      </c>
      <c r="B221" t="s">
        <v>332</v>
      </c>
      <c r="C221" t="s">
        <v>244</v>
      </c>
      <c r="D221" s="1">
        <v>17.06</v>
      </c>
      <c r="E221" s="2">
        <v>13</v>
      </c>
      <c r="F221" s="2">
        <v>221.78</v>
      </c>
      <c r="G221" t="s">
        <v>334</v>
      </c>
      <c r="H221">
        <f ca="1">IF(221.78&lt;&gt;221.78,0,0)</f>
        <v>0</v>
      </c>
      <c r="I221" t="s">
        <v>14</v>
      </c>
      <c r="J221" t="s">
        <v>14</v>
      </c>
    </row>
    <row r="222" spans="1:10">
      <c r="A222" t="s">
        <v>349</v>
      </c>
      <c r="B222" t="s">
        <v>350</v>
      </c>
      <c r="C222" t="s">
        <v>351</v>
      </c>
      <c r="D222" s="1">
        <v>18.72</v>
      </c>
      <c r="E222" s="2">
        <v>3.5</v>
      </c>
      <c r="F222" s="2">
        <v>65.52</v>
      </c>
      <c r="G222" t="s">
        <v>352</v>
      </c>
      <c r="H222">
        <f ca="1">IF(65.52&lt;&gt;65.52,0,0)</f>
        <v>0</v>
      </c>
      <c r="I222" t="s">
        <v>14</v>
      </c>
      <c r="J222" t="s">
        <v>14</v>
      </c>
    </row>
    <row r="223" spans="1:10">
      <c r="A223" t="s">
        <v>353</v>
      </c>
      <c r="B223" t="s">
        <v>350</v>
      </c>
      <c r="C223" t="s">
        <v>16</v>
      </c>
      <c r="D223" s="1">
        <v>18.58</v>
      </c>
      <c r="E223" s="2">
        <v>6.4</v>
      </c>
      <c r="F223" s="2">
        <v>118.91</v>
      </c>
      <c r="G223" t="s">
        <v>352</v>
      </c>
      <c r="H223">
        <f ca="1">IF(118.91&lt;&gt;118.91,0,0)</f>
        <v>0</v>
      </c>
      <c r="I223" t="s">
        <v>14</v>
      </c>
      <c r="J223" t="s">
        <v>14</v>
      </c>
    </row>
    <row r="224" spans="1:10">
      <c r="A224" t="s">
        <v>354</v>
      </c>
      <c r="B224" t="s">
        <v>350</v>
      </c>
      <c r="C224" t="s">
        <v>351</v>
      </c>
      <c r="D224" s="1">
        <v>18.54</v>
      </c>
      <c r="E224" s="2">
        <v>3.5</v>
      </c>
      <c r="F224" s="2">
        <v>64.89</v>
      </c>
      <c r="G224" t="s">
        <v>352</v>
      </c>
      <c r="H224">
        <f ca="1">IF(64.89&lt;&gt;64.89,0,0)</f>
        <v>0</v>
      </c>
      <c r="I224" t="s">
        <v>14</v>
      </c>
      <c r="J224" t="s">
        <v>14</v>
      </c>
    </row>
    <row r="225" spans="1:10">
      <c r="A225" t="s">
        <v>355</v>
      </c>
      <c r="B225" t="s">
        <v>350</v>
      </c>
      <c r="C225" t="s">
        <v>23</v>
      </c>
      <c r="D225" s="1">
        <v>18.6</v>
      </c>
      <c r="E225" s="2">
        <v>4.2</v>
      </c>
      <c r="F225" s="2">
        <v>78.12</v>
      </c>
      <c r="G225" t="s">
        <v>352</v>
      </c>
      <c r="H225">
        <f ca="1">IF(78.12&lt;&gt;78.12,0,0)</f>
        <v>0</v>
      </c>
      <c r="I225" t="s">
        <v>14</v>
      </c>
      <c r="J225" t="s">
        <v>14</v>
      </c>
    </row>
    <row r="226" spans="1:10">
      <c r="A226" t="s">
        <v>356</v>
      </c>
      <c r="B226" t="s">
        <v>350</v>
      </c>
      <c r="C226" t="s">
        <v>21</v>
      </c>
      <c r="D226" s="1">
        <v>18.61</v>
      </c>
      <c r="E226" s="2">
        <v>6.95</v>
      </c>
      <c r="F226" s="2">
        <v>129.34</v>
      </c>
      <c r="G226" t="s">
        <v>352</v>
      </c>
      <c r="H226">
        <f ca="1">IF(129.34&lt;&gt;129.34,0,0)</f>
        <v>0</v>
      </c>
      <c r="I226" t="s">
        <v>14</v>
      </c>
      <c r="J226" t="s">
        <v>14</v>
      </c>
    </row>
    <row r="227" spans="1:10">
      <c r="A227" t="s">
        <v>357</v>
      </c>
      <c r="B227" t="s">
        <v>350</v>
      </c>
      <c r="C227" t="s">
        <v>27</v>
      </c>
      <c r="D227" s="1">
        <v>18.63</v>
      </c>
      <c r="E227" s="2">
        <v>4.4</v>
      </c>
      <c r="F227" s="2">
        <v>81.97</v>
      </c>
      <c r="G227" t="s">
        <v>352</v>
      </c>
      <c r="H227">
        <f ca="1">IF(81.97&lt;&gt;81.97,0,0)</f>
        <v>0</v>
      </c>
      <c r="I227" t="s">
        <v>14</v>
      </c>
      <c r="J227" t="s">
        <v>14</v>
      </c>
    </row>
    <row r="228" spans="1:10">
      <c r="A228" t="s">
        <v>358</v>
      </c>
      <c r="B228" t="s">
        <v>350</v>
      </c>
      <c r="C228" t="s">
        <v>12</v>
      </c>
      <c r="D228" s="1">
        <v>18.58</v>
      </c>
      <c r="E228" s="2">
        <v>3.5</v>
      </c>
      <c r="F228" s="2">
        <v>65.03</v>
      </c>
      <c r="G228" t="s">
        <v>352</v>
      </c>
      <c r="H228">
        <f ca="1">IF(65.03&lt;&gt;65.03,0,0)</f>
        <v>0</v>
      </c>
      <c r="I228" t="s">
        <v>14</v>
      </c>
      <c r="J228" t="s">
        <v>14</v>
      </c>
    </row>
    <row r="229" spans="1:10">
      <c r="A229" t="s">
        <v>359</v>
      </c>
      <c r="B229" t="s">
        <v>350</v>
      </c>
      <c r="C229" t="s">
        <v>360</v>
      </c>
      <c r="D229" s="1">
        <v>18.65</v>
      </c>
      <c r="E229" s="2">
        <v>3.5</v>
      </c>
      <c r="F229" s="2">
        <v>65.28</v>
      </c>
      <c r="G229" t="s">
        <v>352</v>
      </c>
      <c r="H229">
        <f ca="1">IF(65.28&lt;&gt;65.27,0.010000000000005116,0)</f>
        <v>0</v>
      </c>
      <c r="I229" t="s">
        <v>14</v>
      </c>
      <c r="J229" t="s">
        <v>14</v>
      </c>
    </row>
    <row r="230" spans="1:10">
      <c r="A230" t="s">
        <v>361</v>
      </c>
      <c r="B230" t="s">
        <v>350</v>
      </c>
      <c r="C230" t="s">
        <v>362</v>
      </c>
      <c r="D230" s="1">
        <v>18.65</v>
      </c>
      <c r="E230" s="2">
        <v>5.95</v>
      </c>
      <c r="F230" s="2">
        <v>110.97</v>
      </c>
      <c r="G230" t="s">
        <v>352</v>
      </c>
      <c r="H230">
        <f ca="1">IF(110.97&lt;&gt;110.97,0,0)</f>
        <v>0</v>
      </c>
      <c r="I230" t="s">
        <v>14</v>
      </c>
      <c r="J230" t="s">
        <v>14</v>
      </c>
    </row>
    <row r="231" spans="1:10">
      <c r="A231" t="s">
        <v>363</v>
      </c>
      <c r="B231" t="s">
        <v>350</v>
      </c>
      <c r="C231" t="s">
        <v>23</v>
      </c>
      <c r="D231" s="1">
        <v>18.63</v>
      </c>
      <c r="E231" s="2">
        <v>4.2</v>
      </c>
      <c r="F231" s="2">
        <v>78.25</v>
      </c>
      <c r="G231" t="s">
        <v>352</v>
      </c>
      <c r="H231">
        <f ca="1">IF(78.25&lt;&gt;78.25,0,0)</f>
        <v>0</v>
      </c>
      <c r="I231" t="s">
        <v>14</v>
      </c>
      <c r="J231" t="s">
        <v>14</v>
      </c>
    </row>
    <row r="232" spans="1:10">
      <c r="A232" t="s">
        <v>364</v>
      </c>
      <c r="B232" t="s">
        <v>350</v>
      </c>
      <c r="C232" t="s">
        <v>360</v>
      </c>
      <c r="D232" s="1">
        <v>18.64</v>
      </c>
      <c r="E232" s="2">
        <v>3.5</v>
      </c>
      <c r="F232" s="2">
        <v>65.24</v>
      </c>
      <c r="G232" t="s">
        <v>352</v>
      </c>
      <c r="H232">
        <f ca="1">IF(65.24&lt;&gt;65.24,0,0)</f>
        <v>0</v>
      </c>
      <c r="I232" t="s">
        <v>14</v>
      </c>
      <c r="J232" t="s">
        <v>14</v>
      </c>
    </row>
    <row r="233" spans="1:10">
      <c r="A233" t="s">
        <v>365</v>
      </c>
      <c r="B233" t="s">
        <v>350</v>
      </c>
      <c r="C233" t="s">
        <v>366</v>
      </c>
      <c r="D233" s="1">
        <v>18.64</v>
      </c>
      <c r="E233" s="2">
        <v>4.2</v>
      </c>
      <c r="F233" s="2">
        <v>78.29</v>
      </c>
      <c r="G233" t="s">
        <v>352</v>
      </c>
      <c r="H233">
        <f ca="1">IF(78.29&lt;&gt;78.29,0,0)</f>
        <v>0</v>
      </c>
      <c r="I233" t="s">
        <v>14</v>
      </c>
      <c r="J233" t="s">
        <v>14</v>
      </c>
    </row>
    <row r="234" spans="1:10">
      <c r="A234" t="s">
        <v>367</v>
      </c>
      <c r="B234" t="s">
        <v>350</v>
      </c>
      <c r="C234" t="s">
        <v>27</v>
      </c>
      <c r="D234" s="1">
        <v>18.53</v>
      </c>
      <c r="E234" s="2">
        <v>4.4</v>
      </c>
      <c r="F234" s="2">
        <v>81.53</v>
      </c>
      <c r="G234" t="s">
        <v>352</v>
      </c>
      <c r="H234">
        <f ca="1">IF(81.53&lt;&gt;81.53,0,0)</f>
        <v>0</v>
      </c>
      <c r="I234" t="s">
        <v>14</v>
      </c>
      <c r="J234" t="s">
        <v>14</v>
      </c>
    </row>
    <row r="235" spans="1:10">
      <c r="A235" t="s">
        <v>368</v>
      </c>
      <c r="B235" t="s">
        <v>350</v>
      </c>
      <c r="C235" t="s">
        <v>369</v>
      </c>
      <c r="D235" s="1">
        <v>18.29</v>
      </c>
      <c r="E235" s="2">
        <v>5.15</v>
      </c>
      <c r="F235" s="2">
        <v>94.19</v>
      </c>
      <c r="G235" t="s">
        <v>352</v>
      </c>
      <c r="H235">
        <f ca="1">IF(94.19&lt;&gt;94.19,0,0)</f>
        <v>0</v>
      </c>
      <c r="I235" t="s">
        <v>14</v>
      </c>
      <c r="J235" t="s">
        <v>14</v>
      </c>
    </row>
    <row r="236" spans="1:10">
      <c r="A236" t="s">
        <v>370</v>
      </c>
      <c r="B236" t="s">
        <v>350</v>
      </c>
      <c r="C236" t="s">
        <v>23</v>
      </c>
      <c r="D236" s="1">
        <v>18.15</v>
      </c>
      <c r="E236" s="2">
        <v>4.2</v>
      </c>
      <c r="F236" s="2">
        <v>76.23</v>
      </c>
      <c r="G236" t="s">
        <v>352</v>
      </c>
      <c r="H236">
        <f ca="1">IF(76.23&lt;&gt;76.23,0,0)</f>
        <v>0</v>
      </c>
      <c r="I236" t="s">
        <v>14</v>
      </c>
      <c r="J236" t="s">
        <v>14</v>
      </c>
    </row>
    <row r="237" spans="1:10">
      <c r="A237" t="s">
        <v>371</v>
      </c>
      <c r="B237" t="s">
        <v>350</v>
      </c>
      <c r="C237" t="s">
        <v>372</v>
      </c>
      <c r="D237" s="1">
        <v>18.18</v>
      </c>
      <c r="E237" s="2">
        <v>5.7</v>
      </c>
      <c r="F237" s="2">
        <v>103.63</v>
      </c>
      <c r="G237" t="s">
        <v>352</v>
      </c>
      <c r="H237">
        <f ca="1">IF(103.63&lt;&gt;103.63,0,0)</f>
        <v>0</v>
      </c>
      <c r="I237" t="s">
        <v>14</v>
      </c>
      <c r="J237" t="s">
        <v>14</v>
      </c>
    </row>
    <row r="238" spans="1:10">
      <c r="A238" t="s">
        <v>373</v>
      </c>
      <c r="B238" t="s">
        <v>350</v>
      </c>
      <c r="C238" t="s">
        <v>374</v>
      </c>
      <c r="D238" s="1">
        <v>18.21</v>
      </c>
      <c r="E238" s="2">
        <v>5.95</v>
      </c>
      <c r="F238" s="2">
        <v>108.35</v>
      </c>
      <c r="G238" t="s">
        <v>352</v>
      </c>
      <c r="H238">
        <f ca="1">IF(108.35&lt;&gt;108.35,0,0)</f>
        <v>0</v>
      </c>
      <c r="I238" t="s">
        <v>14</v>
      </c>
      <c r="J238" t="s">
        <v>14</v>
      </c>
    </row>
    <row r="239" spans="1:10">
      <c r="A239" t="s">
        <v>375</v>
      </c>
      <c r="B239" t="s">
        <v>350</v>
      </c>
      <c r="C239" t="s">
        <v>376</v>
      </c>
      <c r="D239" s="1">
        <v>18.25</v>
      </c>
      <c r="E239" s="2">
        <v>3.7</v>
      </c>
      <c r="F239" s="2">
        <v>67.53</v>
      </c>
      <c r="G239" t="s">
        <v>352</v>
      </c>
      <c r="H239">
        <f ca="1">IF(67.53&lt;&gt;67.53,0,0)</f>
        <v>0</v>
      </c>
      <c r="I239" t="s">
        <v>14</v>
      </c>
      <c r="J239" t="s">
        <v>14</v>
      </c>
    </row>
    <row r="240" spans="1:10">
      <c r="A240" t="s">
        <v>377</v>
      </c>
      <c r="B240" t="s">
        <v>350</v>
      </c>
      <c r="C240" t="s">
        <v>378</v>
      </c>
      <c r="D240" s="1">
        <v>18.26</v>
      </c>
      <c r="E240" s="2">
        <v>5.15</v>
      </c>
      <c r="F240" s="2">
        <v>94.04</v>
      </c>
      <c r="G240" t="s">
        <v>352</v>
      </c>
      <c r="H240">
        <f ca="1">IF(94.04&lt;&gt;94.04,0,0)</f>
        <v>0</v>
      </c>
      <c r="I240" t="s">
        <v>14</v>
      </c>
      <c r="J240" t="s">
        <v>14</v>
      </c>
    </row>
    <row r="241" spans="1:10">
      <c r="A241" t="s">
        <v>379</v>
      </c>
      <c r="B241" t="s">
        <v>350</v>
      </c>
      <c r="C241" t="s">
        <v>376</v>
      </c>
      <c r="D241" s="1">
        <v>18.26</v>
      </c>
      <c r="E241" s="2">
        <v>3.7</v>
      </c>
      <c r="F241" s="2">
        <v>67.56</v>
      </c>
      <c r="G241" t="s">
        <v>352</v>
      </c>
      <c r="H241">
        <f ca="1">IF(67.56&lt;&gt;67.56,0,0)</f>
        <v>0</v>
      </c>
      <c r="I241" t="s">
        <v>14</v>
      </c>
      <c r="J241" t="s">
        <v>14</v>
      </c>
    </row>
    <row r="242" spans="1:10">
      <c r="A242" t="s">
        <v>380</v>
      </c>
      <c r="B242" t="s">
        <v>350</v>
      </c>
      <c r="C242" t="s">
        <v>32</v>
      </c>
      <c r="D242" s="1">
        <v>18.26</v>
      </c>
      <c r="E242" s="2">
        <v>5.15</v>
      </c>
      <c r="F242" s="2">
        <v>94.04</v>
      </c>
      <c r="G242" t="s">
        <v>352</v>
      </c>
      <c r="H242">
        <f ca="1">IF(94.04&lt;&gt;94.04,0,0)</f>
        <v>0</v>
      </c>
      <c r="I242" t="s">
        <v>14</v>
      </c>
      <c r="J242" t="s">
        <v>14</v>
      </c>
    </row>
    <row r="243" spans="1:10">
      <c r="A243" t="s">
        <v>381</v>
      </c>
      <c r="B243" t="s">
        <v>350</v>
      </c>
      <c r="C243" t="s">
        <v>372</v>
      </c>
      <c r="D243" s="1">
        <v>18.31</v>
      </c>
      <c r="E243" s="2">
        <v>5.7</v>
      </c>
      <c r="F243" s="2">
        <v>104.37</v>
      </c>
      <c r="G243" t="s">
        <v>352</v>
      </c>
      <c r="H243">
        <f ca="1">IF(104.37&lt;&gt;104.37,0,0)</f>
        <v>0</v>
      </c>
      <c r="I243" t="s">
        <v>14</v>
      </c>
      <c r="J243" t="s">
        <v>14</v>
      </c>
    </row>
    <row r="244" spans="1:10">
      <c r="A244" t="s">
        <v>382</v>
      </c>
      <c r="B244" t="s">
        <v>350</v>
      </c>
      <c r="C244" t="s">
        <v>369</v>
      </c>
      <c r="D244" s="1">
        <v>18.23</v>
      </c>
      <c r="E244" s="2">
        <v>5.15</v>
      </c>
      <c r="F244" s="2">
        <v>93.88</v>
      </c>
      <c r="G244" t="s">
        <v>352</v>
      </c>
      <c r="H244">
        <f ca="1">IF(93.88&lt;&gt;93.88,0,0)</f>
        <v>0</v>
      </c>
      <c r="I244" t="s">
        <v>14</v>
      </c>
      <c r="J244" t="s">
        <v>14</v>
      </c>
    </row>
    <row r="245" spans="1:10">
      <c r="A245" t="s">
        <v>383</v>
      </c>
      <c r="B245" t="s">
        <v>350</v>
      </c>
      <c r="C245" t="s">
        <v>372</v>
      </c>
      <c r="D245" s="1">
        <v>18.27</v>
      </c>
      <c r="E245" s="2">
        <v>5.7</v>
      </c>
      <c r="F245" s="2">
        <v>104.14</v>
      </c>
      <c r="G245" t="s">
        <v>352</v>
      </c>
      <c r="H245">
        <f ca="1">IF(104.14&lt;&gt;104.14,0,0)</f>
        <v>0</v>
      </c>
      <c r="I245" t="s">
        <v>14</v>
      </c>
      <c r="J245" t="s">
        <v>14</v>
      </c>
    </row>
    <row r="246" spans="1:10">
      <c r="A246" t="s">
        <v>384</v>
      </c>
      <c r="B246" t="s">
        <v>385</v>
      </c>
      <c r="C246" t="s">
        <v>178</v>
      </c>
      <c r="D246" s="1">
        <v>17.7</v>
      </c>
      <c r="E246" s="2">
        <v>4.55</v>
      </c>
      <c r="F246" s="2">
        <v>80.54</v>
      </c>
      <c r="G246" t="s">
        <v>386</v>
      </c>
      <c r="H246">
        <f ca="1">IF(80.54&lt;&gt;80.54,0,0)</f>
        <v>0</v>
      </c>
      <c r="I246" t="s">
        <v>14</v>
      </c>
      <c r="J246" t="s">
        <v>14</v>
      </c>
    </row>
    <row r="247" spans="1:10">
      <c r="A247" t="s">
        <v>387</v>
      </c>
      <c r="B247" t="s">
        <v>385</v>
      </c>
      <c r="C247" t="s">
        <v>169</v>
      </c>
      <c r="D247" s="1">
        <v>17.74</v>
      </c>
      <c r="E247" s="2">
        <v>5.95</v>
      </c>
      <c r="F247" s="2">
        <v>105.55</v>
      </c>
      <c r="G247" t="s">
        <v>386</v>
      </c>
      <c r="H247">
        <f ca="1">IF(105.55&lt;&gt;105.55,0,0)</f>
        <v>0</v>
      </c>
      <c r="I247" t="s">
        <v>14</v>
      </c>
      <c r="J247" t="s">
        <v>14</v>
      </c>
    </row>
    <row r="248" spans="1:10">
      <c r="A248" t="s">
        <v>388</v>
      </c>
      <c r="B248" t="s">
        <v>385</v>
      </c>
      <c r="C248" t="s">
        <v>178</v>
      </c>
      <c r="D248" s="1">
        <v>17.73</v>
      </c>
      <c r="E248" s="2">
        <v>4.55</v>
      </c>
      <c r="F248" s="2">
        <v>80.67</v>
      </c>
      <c r="G248" t="s">
        <v>386</v>
      </c>
      <c r="H248">
        <f ca="1">IF(80.67&lt;&gt;80.67,0,0)</f>
        <v>0</v>
      </c>
      <c r="I248" t="s">
        <v>14</v>
      </c>
      <c r="J248" t="s">
        <v>14</v>
      </c>
    </row>
    <row r="249" spans="1:10">
      <c r="A249" t="s">
        <v>389</v>
      </c>
      <c r="B249" t="s">
        <v>385</v>
      </c>
      <c r="C249" t="s">
        <v>174</v>
      </c>
      <c r="D249" s="1">
        <v>17.74</v>
      </c>
      <c r="E249" s="2">
        <v>5.95</v>
      </c>
      <c r="F249" s="2">
        <v>105.55</v>
      </c>
      <c r="G249" t="s">
        <v>386</v>
      </c>
      <c r="H249">
        <f ca="1">IF(105.55&lt;&gt;105.55,0,0)</f>
        <v>0</v>
      </c>
      <c r="I249" t="s">
        <v>14</v>
      </c>
      <c r="J249" t="s">
        <v>14</v>
      </c>
    </row>
    <row r="250" spans="1:10">
      <c r="A250" t="s">
        <v>390</v>
      </c>
      <c r="B250" t="s">
        <v>385</v>
      </c>
      <c r="C250" t="s">
        <v>166</v>
      </c>
      <c r="D250" s="1">
        <v>17.69</v>
      </c>
      <c r="E250" s="2">
        <v>3.7</v>
      </c>
      <c r="F250" s="2">
        <v>65.45</v>
      </c>
      <c r="G250" t="s">
        <v>386</v>
      </c>
      <c r="H250">
        <f ca="1">IF(65.45&lt;&gt;65.45,0,0)</f>
        <v>0</v>
      </c>
      <c r="I250" t="s">
        <v>14</v>
      </c>
      <c r="J250" t="s">
        <v>14</v>
      </c>
    </row>
    <row r="251" spans="1:10">
      <c r="A251" t="s">
        <v>391</v>
      </c>
      <c r="B251" t="s">
        <v>385</v>
      </c>
      <c r="C251" t="s">
        <v>166</v>
      </c>
      <c r="D251" s="1">
        <v>17.69</v>
      </c>
      <c r="E251" s="2">
        <v>3.7</v>
      </c>
      <c r="F251" s="2">
        <v>65.45</v>
      </c>
      <c r="G251" t="s">
        <v>386</v>
      </c>
      <c r="H251">
        <f ca="1">IF(65.45&lt;&gt;65.45,0,0)</f>
        <v>0</v>
      </c>
      <c r="I251" t="s">
        <v>14</v>
      </c>
      <c r="J251" t="s">
        <v>14</v>
      </c>
    </row>
    <row r="252" spans="1:10">
      <c r="A252" t="s">
        <v>392</v>
      </c>
      <c r="B252" t="s">
        <v>385</v>
      </c>
      <c r="C252" t="s">
        <v>174</v>
      </c>
      <c r="D252" s="1">
        <v>17.66</v>
      </c>
      <c r="E252" s="2">
        <v>5.95</v>
      </c>
      <c r="F252" s="2">
        <v>105.08</v>
      </c>
      <c r="G252" t="s">
        <v>386</v>
      </c>
      <c r="H252">
        <f ca="1">IF(105.08&lt;&gt;105.08,0,0)</f>
        <v>0</v>
      </c>
      <c r="I252" t="s">
        <v>14</v>
      </c>
      <c r="J252" t="s">
        <v>14</v>
      </c>
    </row>
    <row r="253" spans="1:10">
      <c r="A253" t="s">
        <v>393</v>
      </c>
      <c r="B253" t="s">
        <v>385</v>
      </c>
      <c r="C253" t="s">
        <v>166</v>
      </c>
      <c r="D253" s="1">
        <v>17.73</v>
      </c>
      <c r="E253" s="2">
        <v>3.7</v>
      </c>
      <c r="F253" s="2">
        <v>65.6</v>
      </c>
      <c r="G253" t="s">
        <v>386</v>
      </c>
      <c r="H253">
        <f ca="1">IF(65.6&lt;&gt;65.6,0,0)</f>
        <v>0</v>
      </c>
      <c r="I253" t="s">
        <v>14</v>
      </c>
      <c r="J253" t="s">
        <v>14</v>
      </c>
    </row>
    <row r="254" spans="1:10">
      <c r="A254" t="s">
        <v>394</v>
      </c>
      <c r="B254" t="s">
        <v>385</v>
      </c>
      <c r="C254" t="s">
        <v>166</v>
      </c>
      <c r="D254" s="1">
        <v>17.67</v>
      </c>
      <c r="E254" s="2">
        <v>3.7</v>
      </c>
      <c r="F254" s="2">
        <v>65.38</v>
      </c>
      <c r="G254" t="s">
        <v>386</v>
      </c>
      <c r="H254">
        <f ca="1">IF(65.38&lt;&gt;65.38,0,0)</f>
        <v>0</v>
      </c>
      <c r="I254" t="s">
        <v>14</v>
      </c>
      <c r="J254" t="s">
        <v>14</v>
      </c>
    </row>
    <row r="255" spans="1:10">
      <c r="A255" t="s">
        <v>395</v>
      </c>
      <c r="B255" t="s">
        <v>385</v>
      </c>
      <c r="C255" t="s">
        <v>178</v>
      </c>
      <c r="D255" s="1">
        <v>17.66</v>
      </c>
      <c r="E255" s="2">
        <v>4.55</v>
      </c>
      <c r="F255" s="2">
        <v>80.35</v>
      </c>
      <c r="G255" t="s">
        <v>386</v>
      </c>
      <c r="H255">
        <f ca="1">IF(80.35&lt;&gt;80.35,0,0)</f>
        <v>0</v>
      </c>
      <c r="I255" t="s">
        <v>14</v>
      </c>
      <c r="J255" t="s">
        <v>14</v>
      </c>
    </row>
    <row r="256" spans="1:10">
      <c r="A256" t="s">
        <v>396</v>
      </c>
      <c r="B256" t="s">
        <v>385</v>
      </c>
      <c r="C256" t="s">
        <v>166</v>
      </c>
      <c r="D256" s="1">
        <v>17.7</v>
      </c>
      <c r="E256" s="2">
        <v>3.7</v>
      </c>
      <c r="F256" s="2">
        <v>65.49</v>
      </c>
      <c r="G256" t="s">
        <v>386</v>
      </c>
      <c r="H256">
        <f ca="1">IF(65.49&lt;&gt;65.49,0,0)</f>
        <v>0</v>
      </c>
      <c r="I256" t="s">
        <v>14</v>
      </c>
      <c r="J256" t="s">
        <v>14</v>
      </c>
    </row>
    <row r="257" spans="1:10">
      <c r="A257" t="s">
        <v>397</v>
      </c>
      <c r="B257" t="s">
        <v>385</v>
      </c>
      <c r="C257" t="s">
        <v>178</v>
      </c>
      <c r="D257" s="1">
        <v>17.74</v>
      </c>
      <c r="E257" s="2">
        <v>4.55</v>
      </c>
      <c r="F257" s="2">
        <v>80.72</v>
      </c>
      <c r="G257" t="s">
        <v>386</v>
      </c>
      <c r="H257">
        <f ca="1">IF(80.72&lt;&gt;80.72,0,0)</f>
        <v>0</v>
      </c>
      <c r="I257" t="s">
        <v>14</v>
      </c>
      <c r="J257" t="s">
        <v>14</v>
      </c>
    </row>
    <row r="258" spans="1:10">
      <c r="A258" t="s">
        <v>398</v>
      </c>
      <c r="B258" t="s">
        <v>385</v>
      </c>
      <c r="C258" t="s">
        <v>166</v>
      </c>
      <c r="D258" s="1">
        <v>17.68</v>
      </c>
      <c r="E258" s="2">
        <v>3.7</v>
      </c>
      <c r="F258" s="2">
        <v>65.42</v>
      </c>
      <c r="G258" t="s">
        <v>386</v>
      </c>
      <c r="H258">
        <f ca="1">IF(65.42&lt;&gt;65.42,0,0)</f>
        <v>0</v>
      </c>
      <c r="I258" t="s">
        <v>14</v>
      </c>
      <c r="J258" t="s">
        <v>14</v>
      </c>
    </row>
    <row r="259" spans="1:10">
      <c r="A259" t="s">
        <v>399</v>
      </c>
      <c r="B259" t="s">
        <v>385</v>
      </c>
      <c r="C259" t="s">
        <v>169</v>
      </c>
      <c r="D259" s="1">
        <v>17.7</v>
      </c>
      <c r="E259" s="2">
        <v>5.95</v>
      </c>
      <c r="F259" s="2">
        <v>105.32</v>
      </c>
      <c r="G259" t="s">
        <v>386</v>
      </c>
      <c r="H259">
        <f ca="1">IF(105.32&lt;&gt;105.32,0,0)</f>
        <v>0</v>
      </c>
      <c r="I259" t="s">
        <v>14</v>
      </c>
      <c r="J259" t="s">
        <v>14</v>
      </c>
    </row>
    <row r="260" spans="1:10">
      <c r="A260" t="s">
        <v>400</v>
      </c>
      <c r="B260" t="s">
        <v>385</v>
      </c>
      <c r="C260" t="s">
        <v>401</v>
      </c>
      <c r="D260" s="1">
        <v>17.65</v>
      </c>
      <c r="E260" s="2">
        <v>3.7</v>
      </c>
      <c r="F260" s="2">
        <v>65.31</v>
      </c>
      <c r="G260" t="s">
        <v>386</v>
      </c>
      <c r="H260">
        <f ca="1">IF(65.31&lt;&gt;65.3,0.010000000000005116,0)</f>
        <v>0</v>
      </c>
      <c r="I260" t="s">
        <v>14</v>
      </c>
      <c r="J260" t="s">
        <v>14</v>
      </c>
    </row>
    <row r="261" spans="1:10">
      <c r="A261" t="s">
        <v>402</v>
      </c>
      <c r="B261" t="s">
        <v>385</v>
      </c>
      <c r="C261" t="s">
        <v>184</v>
      </c>
      <c r="D261" s="1">
        <v>17.75</v>
      </c>
      <c r="E261" s="2">
        <v>4.95</v>
      </c>
      <c r="F261" s="2">
        <v>87.86</v>
      </c>
      <c r="G261" t="s">
        <v>386</v>
      </c>
      <c r="H261">
        <f ca="1">IF(87.86&lt;&gt;87.86,0,0)</f>
        <v>0</v>
      </c>
      <c r="I261" t="s">
        <v>14</v>
      </c>
      <c r="J261" t="s">
        <v>14</v>
      </c>
    </row>
    <row r="262" spans="1:10">
      <c r="A262" t="s">
        <v>403</v>
      </c>
      <c r="B262" t="s">
        <v>385</v>
      </c>
      <c r="C262" t="s">
        <v>178</v>
      </c>
      <c r="D262" s="1">
        <v>17.69</v>
      </c>
      <c r="E262" s="2">
        <v>4.55</v>
      </c>
      <c r="F262" s="2">
        <v>80.49</v>
      </c>
      <c r="G262" t="s">
        <v>386</v>
      </c>
      <c r="H262">
        <f ca="1">IF(80.49&lt;&gt;80.49,0,0)</f>
        <v>0</v>
      </c>
      <c r="I262" t="s">
        <v>14</v>
      </c>
      <c r="J262" t="s">
        <v>14</v>
      </c>
    </row>
    <row r="263" spans="1:10">
      <c r="A263" t="s">
        <v>404</v>
      </c>
      <c r="B263" t="s">
        <v>385</v>
      </c>
      <c r="C263" t="s">
        <v>188</v>
      </c>
      <c r="D263" s="1">
        <v>17.68</v>
      </c>
      <c r="E263" s="2">
        <v>6.4</v>
      </c>
      <c r="F263" s="2">
        <v>113.15</v>
      </c>
      <c r="G263" t="s">
        <v>386</v>
      </c>
      <c r="H263">
        <f ca="1">IF(113.15&lt;&gt;113.15,0,0)</f>
        <v>0</v>
      </c>
      <c r="I263" t="s">
        <v>14</v>
      </c>
      <c r="J263" t="s">
        <v>14</v>
      </c>
    </row>
    <row r="264" spans="1:10">
      <c r="A264" t="s">
        <v>405</v>
      </c>
      <c r="B264" t="s">
        <v>385</v>
      </c>
      <c r="C264" t="s">
        <v>178</v>
      </c>
      <c r="D264" s="1">
        <v>17.66</v>
      </c>
      <c r="E264" s="2">
        <v>4.55</v>
      </c>
      <c r="F264" s="2">
        <v>80.35</v>
      </c>
      <c r="G264" t="s">
        <v>386</v>
      </c>
      <c r="H264">
        <f ca="1">IF(80.35&lt;&gt;80.35,0,0)</f>
        <v>0</v>
      </c>
      <c r="I264" t="s">
        <v>14</v>
      </c>
      <c r="J264" t="s">
        <v>14</v>
      </c>
    </row>
    <row r="265" spans="1:10">
      <c r="A265" t="s">
        <v>406</v>
      </c>
      <c r="B265" t="s">
        <v>385</v>
      </c>
      <c r="C265" t="s">
        <v>178</v>
      </c>
      <c r="D265" s="1">
        <v>17.71</v>
      </c>
      <c r="E265" s="2">
        <v>4.55</v>
      </c>
      <c r="F265" s="2">
        <v>80.58</v>
      </c>
      <c r="G265" t="s">
        <v>386</v>
      </c>
      <c r="H265">
        <f ca="1">IF(80.58&lt;&gt;80.58,0,0)</f>
        <v>0</v>
      </c>
      <c r="I265" t="s">
        <v>14</v>
      </c>
      <c r="J265" t="s">
        <v>14</v>
      </c>
    </row>
    <row r="266" spans="1:10">
      <c r="A266" t="s">
        <v>407</v>
      </c>
      <c r="B266" t="s">
        <v>385</v>
      </c>
      <c r="C266" t="s">
        <v>178</v>
      </c>
      <c r="D266" s="1">
        <v>17.76</v>
      </c>
      <c r="E266" s="2">
        <v>4.55</v>
      </c>
      <c r="F266" s="2">
        <v>80.81</v>
      </c>
      <c r="G266" t="s">
        <v>386</v>
      </c>
      <c r="H266">
        <f ca="1">IF(80.81&lt;&gt;80.81,0,0)</f>
        <v>0</v>
      </c>
      <c r="I266" t="s">
        <v>14</v>
      </c>
      <c r="J266" t="s">
        <v>14</v>
      </c>
    </row>
    <row r="267" spans="1:10">
      <c r="A267" t="s">
        <v>408</v>
      </c>
      <c r="B267" t="s">
        <v>385</v>
      </c>
      <c r="C267" t="s">
        <v>178</v>
      </c>
      <c r="D267" s="1">
        <v>17.74</v>
      </c>
      <c r="E267" s="2">
        <v>4.55</v>
      </c>
      <c r="F267" s="2">
        <v>80.72</v>
      </c>
      <c r="G267" t="s">
        <v>386</v>
      </c>
      <c r="H267">
        <f ca="1">IF(80.72&lt;&gt;80.72,0,0)</f>
        <v>0</v>
      </c>
      <c r="I267" t="s">
        <v>14</v>
      </c>
      <c r="J267" t="s">
        <v>14</v>
      </c>
    </row>
    <row r="268" spans="1:10">
      <c r="A268" t="s">
        <v>409</v>
      </c>
      <c r="B268" t="s">
        <v>385</v>
      </c>
      <c r="C268" t="s">
        <v>193</v>
      </c>
      <c r="D268" s="1">
        <v>17.73</v>
      </c>
      <c r="E268" s="2">
        <v>3.5</v>
      </c>
      <c r="F268" s="2">
        <v>62.06</v>
      </c>
      <c r="G268" t="s">
        <v>386</v>
      </c>
      <c r="H268">
        <f ca="1">IF(62.06&lt;&gt;62.06,0,0)</f>
        <v>0</v>
      </c>
      <c r="I268" t="s">
        <v>14</v>
      </c>
      <c r="J268" t="s">
        <v>14</v>
      </c>
    </row>
    <row r="269" spans="1:10">
      <c r="A269" t="s">
        <v>410</v>
      </c>
      <c r="B269" t="s">
        <v>385</v>
      </c>
      <c r="C269" t="s">
        <v>193</v>
      </c>
      <c r="D269" s="1">
        <v>17.84</v>
      </c>
      <c r="E269" s="2">
        <v>3.5</v>
      </c>
      <c r="F269" s="2">
        <v>62.44</v>
      </c>
      <c r="G269" t="s">
        <v>386</v>
      </c>
      <c r="H269">
        <f ca="1">IF(62.44&lt;&gt;62.44,0,0)</f>
        <v>0</v>
      </c>
      <c r="I269" t="s">
        <v>14</v>
      </c>
      <c r="J269" t="s">
        <v>14</v>
      </c>
    </row>
    <row r="270" spans="1:10">
      <c r="A270" t="s">
        <v>411</v>
      </c>
      <c r="B270" t="s">
        <v>385</v>
      </c>
      <c r="C270" t="s">
        <v>178</v>
      </c>
      <c r="D270" s="1">
        <v>17.62</v>
      </c>
      <c r="E270" s="2">
        <v>4.55</v>
      </c>
      <c r="F270" s="2">
        <v>80.17</v>
      </c>
      <c r="G270" t="s">
        <v>386</v>
      </c>
      <c r="H270">
        <f ca="1">IF(80.17&lt;&gt;80.17,0,0)</f>
        <v>0</v>
      </c>
      <c r="I270" t="s">
        <v>14</v>
      </c>
      <c r="J270" t="s">
        <v>14</v>
      </c>
    </row>
    <row r="271" spans="1:10">
      <c r="A271" t="s">
        <v>412</v>
      </c>
      <c r="B271" t="s">
        <v>385</v>
      </c>
      <c r="C271" t="s">
        <v>193</v>
      </c>
      <c r="D271" s="1">
        <v>17.68</v>
      </c>
      <c r="E271" s="2">
        <v>3.5</v>
      </c>
      <c r="F271" s="2">
        <v>61.88</v>
      </c>
      <c r="G271" t="s">
        <v>386</v>
      </c>
      <c r="H271">
        <f ca="1">IF(61.88&lt;&gt;61.88,0,0)</f>
        <v>0</v>
      </c>
      <c r="I271" t="s">
        <v>14</v>
      </c>
      <c r="J271" t="s">
        <v>14</v>
      </c>
    </row>
    <row r="272" spans="1:10">
      <c r="A272" t="s">
        <v>413</v>
      </c>
      <c r="B272" t="s">
        <v>385</v>
      </c>
      <c r="C272" t="s">
        <v>204</v>
      </c>
      <c r="D272" s="1">
        <v>17.73</v>
      </c>
      <c r="E272" s="2">
        <v>5.95</v>
      </c>
      <c r="F272" s="2">
        <v>105.49</v>
      </c>
      <c r="G272" t="s">
        <v>386</v>
      </c>
      <c r="H272">
        <f ca="1">IF(105.49&lt;&gt;105.49,0,0)</f>
        <v>0</v>
      </c>
      <c r="I272" t="s">
        <v>14</v>
      </c>
      <c r="J272" t="s">
        <v>14</v>
      </c>
    </row>
    <row r="273" spans="1:10">
      <c r="A273" t="s">
        <v>414</v>
      </c>
      <c r="B273" t="s">
        <v>385</v>
      </c>
      <c r="C273" t="s">
        <v>169</v>
      </c>
      <c r="D273" s="1">
        <v>17.81</v>
      </c>
      <c r="E273" s="2">
        <v>5.95</v>
      </c>
      <c r="F273" s="2">
        <v>105.97</v>
      </c>
      <c r="G273" t="s">
        <v>386</v>
      </c>
      <c r="H273">
        <f ca="1">IF(105.97&lt;&gt;105.97,0,0)</f>
        <v>0</v>
      </c>
      <c r="I273" t="s">
        <v>14</v>
      </c>
      <c r="J273" t="s">
        <v>14</v>
      </c>
    </row>
    <row r="274" spans="1:10">
      <c r="A274" t="s">
        <v>415</v>
      </c>
      <c r="B274" t="s">
        <v>385</v>
      </c>
      <c r="C274" t="s">
        <v>193</v>
      </c>
      <c r="D274" s="1">
        <v>17.74</v>
      </c>
      <c r="E274" s="2">
        <v>3.5</v>
      </c>
      <c r="F274" s="2">
        <v>62.09</v>
      </c>
      <c r="G274" t="s">
        <v>386</v>
      </c>
      <c r="H274">
        <f ca="1">IF(62.09&lt;&gt;62.09,0,0)</f>
        <v>0</v>
      </c>
      <c r="I274" t="s">
        <v>14</v>
      </c>
      <c r="J274" t="s">
        <v>14</v>
      </c>
    </row>
    <row r="275" spans="1:10">
      <c r="A275" t="s">
        <v>416</v>
      </c>
      <c r="B275" t="s">
        <v>385</v>
      </c>
      <c r="C275" t="s">
        <v>204</v>
      </c>
      <c r="D275" s="1">
        <v>17.76</v>
      </c>
      <c r="E275" s="2">
        <v>5.95</v>
      </c>
      <c r="F275" s="2">
        <v>105.67</v>
      </c>
      <c r="G275" t="s">
        <v>386</v>
      </c>
      <c r="H275">
        <f ca="1">IF(105.67&lt;&gt;105.67,0,0)</f>
        <v>0</v>
      </c>
      <c r="I275" t="s">
        <v>14</v>
      </c>
      <c r="J275" t="s">
        <v>14</v>
      </c>
    </row>
    <row r="276" spans="1:10">
      <c r="A276" t="s">
        <v>417</v>
      </c>
      <c r="B276" t="s">
        <v>385</v>
      </c>
      <c r="C276" t="s">
        <v>166</v>
      </c>
      <c r="D276" s="1">
        <v>17.76</v>
      </c>
      <c r="E276" s="2">
        <v>3.7</v>
      </c>
      <c r="F276" s="2">
        <v>65.71</v>
      </c>
      <c r="G276" t="s">
        <v>386</v>
      </c>
      <c r="H276">
        <f ca="1">IF(65.71&lt;&gt;65.71,0,0)</f>
        <v>0</v>
      </c>
      <c r="I276" t="s">
        <v>14</v>
      </c>
      <c r="J276" t="s">
        <v>14</v>
      </c>
    </row>
    <row r="277" spans="1:10">
      <c r="A277" t="s">
        <v>418</v>
      </c>
      <c r="B277" t="s">
        <v>385</v>
      </c>
      <c r="C277" t="s">
        <v>178</v>
      </c>
      <c r="D277" s="1">
        <v>17.68</v>
      </c>
      <c r="E277" s="2">
        <v>4.55</v>
      </c>
      <c r="F277" s="2">
        <v>80.44</v>
      </c>
      <c r="G277" t="s">
        <v>386</v>
      </c>
      <c r="H277">
        <f ca="1">IF(80.44&lt;&gt;80.44,0,0)</f>
        <v>0</v>
      </c>
      <c r="I277" t="s">
        <v>14</v>
      </c>
      <c r="J277" t="s">
        <v>14</v>
      </c>
    </row>
    <row r="278" spans="1:10">
      <c r="A278" t="s">
        <v>419</v>
      </c>
      <c r="B278" t="s">
        <v>385</v>
      </c>
      <c r="C278" t="s">
        <v>178</v>
      </c>
      <c r="D278" s="1">
        <v>17.79</v>
      </c>
      <c r="E278" s="2">
        <v>4.55</v>
      </c>
      <c r="F278" s="2">
        <v>80.94</v>
      </c>
      <c r="G278" t="s">
        <v>386</v>
      </c>
      <c r="H278">
        <f ca="1">IF(80.94&lt;&gt;80.94,0,0)</f>
        <v>0</v>
      </c>
      <c r="I278" t="s">
        <v>14</v>
      </c>
      <c r="J278" t="s">
        <v>14</v>
      </c>
    </row>
    <row r="279" spans="1:10">
      <c r="A279" t="s">
        <v>420</v>
      </c>
      <c r="B279" t="s">
        <v>385</v>
      </c>
      <c r="C279" t="s">
        <v>169</v>
      </c>
      <c r="D279" s="1">
        <v>17.7</v>
      </c>
      <c r="E279" s="2">
        <v>5.95</v>
      </c>
      <c r="F279" s="2">
        <v>105.32</v>
      </c>
      <c r="G279" t="s">
        <v>386</v>
      </c>
      <c r="H279">
        <f ca="1">IF(105.32&lt;&gt;105.32,0,0)</f>
        <v>0</v>
      </c>
      <c r="I279" t="s">
        <v>14</v>
      </c>
      <c r="J279" t="s">
        <v>14</v>
      </c>
    </row>
    <row r="280" spans="1:10">
      <c r="A280" t="s">
        <v>421</v>
      </c>
      <c r="B280" t="s">
        <v>385</v>
      </c>
      <c r="C280" t="s">
        <v>401</v>
      </c>
      <c r="D280" s="1">
        <v>17.79</v>
      </c>
      <c r="E280" s="2">
        <v>3.7</v>
      </c>
      <c r="F280" s="2">
        <v>65.82</v>
      </c>
      <c r="G280" t="s">
        <v>386</v>
      </c>
      <c r="H280">
        <f ca="1">IF(65.82&lt;&gt;65.82,0,0)</f>
        <v>0</v>
      </c>
      <c r="I280" t="s">
        <v>14</v>
      </c>
      <c r="J280" t="s">
        <v>14</v>
      </c>
    </row>
    <row r="281" spans="1:10">
      <c r="A281" t="s">
        <v>422</v>
      </c>
      <c r="B281" t="s">
        <v>385</v>
      </c>
      <c r="C281" t="s">
        <v>423</v>
      </c>
      <c r="D281" s="1">
        <v>17.69</v>
      </c>
      <c r="E281" s="2">
        <v>5.15</v>
      </c>
      <c r="F281" s="2">
        <v>91.1</v>
      </c>
      <c r="G281" t="s">
        <v>386</v>
      </c>
      <c r="H281">
        <f ca="1">IF(91.1&lt;&gt;91.1,0,0)</f>
        <v>0</v>
      </c>
      <c r="I281" t="s">
        <v>14</v>
      </c>
      <c r="J281" t="s">
        <v>14</v>
      </c>
    </row>
    <row r="282" spans="1:10">
      <c r="A282" t="s">
        <v>424</v>
      </c>
      <c r="B282" t="s">
        <v>385</v>
      </c>
      <c r="C282" t="s">
        <v>204</v>
      </c>
      <c r="D282" s="1">
        <v>17.73</v>
      </c>
      <c r="E282" s="2">
        <v>5.95</v>
      </c>
      <c r="F282" s="2">
        <v>105.49</v>
      </c>
      <c r="G282" t="s">
        <v>386</v>
      </c>
      <c r="H282">
        <f ca="1">IF(105.49&lt;&gt;105.49,0,0)</f>
        <v>0</v>
      </c>
      <c r="I282" t="s">
        <v>14</v>
      </c>
      <c r="J282" t="s">
        <v>14</v>
      </c>
    </row>
    <row r="283" spans="1:10">
      <c r="A283" t="s">
        <v>425</v>
      </c>
      <c r="B283" t="s">
        <v>385</v>
      </c>
      <c r="C283" t="s">
        <v>193</v>
      </c>
      <c r="D283" s="1">
        <v>17.75</v>
      </c>
      <c r="E283" s="2">
        <v>3.5</v>
      </c>
      <c r="F283" s="2">
        <v>62.13</v>
      </c>
      <c r="G283" t="s">
        <v>386</v>
      </c>
      <c r="H283">
        <f ca="1">IF(62.13&lt;&gt;62.12,0.010000000000005116,0)</f>
        <v>0</v>
      </c>
      <c r="I283" t="s">
        <v>14</v>
      </c>
      <c r="J283" t="s">
        <v>14</v>
      </c>
    </row>
    <row r="284" spans="1:10">
      <c r="A284" t="s">
        <v>426</v>
      </c>
      <c r="B284" t="s">
        <v>385</v>
      </c>
      <c r="C284" t="s">
        <v>166</v>
      </c>
      <c r="D284" s="1">
        <v>17.73</v>
      </c>
      <c r="E284" s="2">
        <v>3.7</v>
      </c>
      <c r="F284" s="2">
        <v>65.6</v>
      </c>
      <c r="G284" t="s">
        <v>386</v>
      </c>
      <c r="H284">
        <f ca="1">IF(65.6&lt;&gt;65.6,0,0)</f>
        <v>0</v>
      </c>
      <c r="I284" t="s">
        <v>14</v>
      </c>
      <c r="J284" t="s">
        <v>14</v>
      </c>
    </row>
    <row r="285" spans="1:10">
      <c r="A285" t="s">
        <v>427</v>
      </c>
      <c r="B285" t="s">
        <v>385</v>
      </c>
      <c r="C285" t="s">
        <v>423</v>
      </c>
      <c r="D285" s="1">
        <v>17.81</v>
      </c>
      <c r="E285" s="2">
        <v>5.15</v>
      </c>
      <c r="F285" s="2">
        <v>91.72</v>
      </c>
      <c r="G285" t="s">
        <v>386</v>
      </c>
      <c r="H285">
        <f ca="1">IF(91.72&lt;&gt;91.72,0,0)</f>
        <v>0</v>
      </c>
      <c r="I285" t="s">
        <v>14</v>
      </c>
      <c r="J285" t="s">
        <v>14</v>
      </c>
    </row>
    <row r="286" spans="1:10">
      <c r="A286" t="s">
        <v>428</v>
      </c>
      <c r="B286" t="s">
        <v>385</v>
      </c>
      <c r="C286" t="s">
        <v>204</v>
      </c>
      <c r="D286" s="1">
        <v>17.82</v>
      </c>
      <c r="E286" s="2">
        <v>5.95</v>
      </c>
      <c r="F286" s="2">
        <v>106.03</v>
      </c>
      <c r="G286" t="s">
        <v>386</v>
      </c>
      <c r="H286">
        <f ca="1">IF(106.03&lt;&gt;106.03,0,0)</f>
        <v>0</v>
      </c>
      <c r="I286" t="s">
        <v>14</v>
      </c>
      <c r="J286" t="s">
        <v>14</v>
      </c>
    </row>
    <row r="287" spans="1:10">
      <c r="A287" t="s">
        <v>429</v>
      </c>
      <c r="B287" t="s">
        <v>385</v>
      </c>
      <c r="C287" t="s">
        <v>166</v>
      </c>
      <c r="D287" s="1">
        <v>17.81</v>
      </c>
      <c r="E287" s="2">
        <v>3.7</v>
      </c>
      <c r="F287" s="2">
        <v>65.9</v>
      </c>
      <c r="G287" t="s">
        <v>386</v>
      </c>
      <c r="H287">
        <f ca="1">IF(65.9&lt;&gt;65.9,0,0)</f>
        <v>0</v>
      </c>
      <c r="I287" t="s">
        <v>14</v>
      </c>
      <c r="J287" t="s">
        <v>14</v>
      </c>
    </row>
    <row r="288" spans="1:10">
      <c r="A288" t="s">
        <v>430</v>
      </c>
      <c r="B288" t="s">
        <v>385</v>
      </c>
      <c r="C288" t="s">
        <v>204</v>
      </c>
      <c r="D288" s="1">
        <v>17.79</v>
      </c>
      <c r="E288" s="2">
        <v>5.95</v>
      </c>
      <c r="F288" s="2">
        <v>105.85</v>
      </c>
      <c r="G288" t="s">
        <v>386</v>
      </c>
      <c r="H288">
        <f ca="1">IF(105.85&lt;&gt;105.85,0,0)</f>
        <v>0</v>
      </c>
      <c r="I288" t="s">
        <v>14</v>
      </c>
      <c r="J288" t="s">
        <v>14</v>
      </c>
    </row>
    <row r="289" spans="1:10">
      <c r="A289" t="s">
        <v>431</v>
      </c>
      <c r="B289" t="s">
        <v>385</v>
      </c>
      <c r="C289" t="s">
        <v>204</v>
      </c>
      <c r="D289" s="1">
        <v>17.83</v>
      </c>
      <c r="E289" s="2">
        <v>5.95</v>
      </c>
      <c r="F289" s="2">
        <v>106.09</v>
      </c>
      <c r="G289" t="s">
        <v>386</v>
      </c>
      <c r="H289">
        <f ca="1">IF(106.09&lt;&gt;106.09,0,0)</f>
        <v>0</v>
      </c>
      <c r="I289" t="s">
        <v>14</v>
      </c>
      <c r="J289" t="s">
        <v>14</v>
      </c>
    </row>
    <row r="290" spans="1:10">
      <c r="A290" t="s">
        <v>432</v>
      </c>
      <c r="B290" t="s">
        <v>385</v>
      </c>
      <c r="C290" t="s">
        <v>204</v>
      </c>
      <c r="D290" s="1">
        <v>17.81</v>
      </c>
      <c r="E290" s="2">
        <v>5.95</v>
      </c>
      <c r="F290" s="2">
        <v>105.97</v>
      </c>
      <c r="G290" t="s">
        <v>386</v>
      </c>
      <c r="H290">
        <f ca="1">IF(105.97&lt;&gt;105.97,0,0)</f>
        <v>0</v>
      </c>
      <c r="I290" t="s">
        <v>14</v>
      </c>
      <c r="J290" t="s">
        <v>14</v>
      </c>
    </row>
    <row r="291" spans="1:10">
      <c r="A291" t="s">
        <v>433</v>
      </c>
      <c r="B291" t="s">
        <v>385</v>
      </c>
      <c r="C291" t="s">
        <v>193</v>
      </c>
      <c r="D291" s="1">
        <v>17.82</v>
      </c>
      <c r="E291" s="2">
        <v>3.5</v>
      </c>
      <c r="F291" s="2">
        <v>62.37</v>
      </c>
      <c r="G291" t="s">
        <v>386</v>
      </c>
      <c r="H291">
        <f ca="1">IF(62.37&lt;&gt;62.37,0,0)</f>
        <v>0</v>
      </c>
      <c r="I291" t="s">
        <v>14</v>
      </c>
      <c r="J291" t="s">
        <v>14</v>
      </c>
    </row>
    <row r="292" spans="1:10">
      <c r="A292" t="s">
        <v>434</v>
      </c>
      <c r="B292" t="s">
        <v>385</v>
      </c>
      <c r="C292" t="s">
        <v>435</v>
      </c>
      <c r="D292" s="1">
        <v>17.78</v>
      </c>
      <c r="E292" s="2">
        <v>5.15</v>
      </c>
      <c r="F292" s="2">
        <v>91.57</v>
      </c>
      <c r="G292" t="s">
        <v>386</v>
      </c>
      <c r="H292">
        <f ca="1">IF(91.57&lt;&gt;91.57,0,0)</f>
        <v>0</v>
      </c>
      <c r="I292" t="s">
        <v>14</v>
      </c>
      <c r="J292" t="s">
        <v>14</v>
      </c>
    </row>
    <row r="293" spans="1:10">
      <c r="A293" t="s">
        <v>436</v>
      </c>
      <c r="B293" t="s">
        <v>385</v>
      </c>
      <c r="C293" t="s">
        <v>169</v>
      </c>
      <c r="D293" s="1">
        <v>17.79</v>
      </c>
      <c r="E293" s="2">
        <v>5.95</v>
      </c>
      <c r="F293" s="2">
        <v>105.85</v>
      </c>
      <c r="G293" t="s">
        <v>386</v>
      </c>
      <c r="H293">
        <f ca="1">IF(105.85&lt;&gt;105.85,0,0)</f>
        <v>0</v>
      </c>
      <c r="I293" t="s">
        <v>14</v>
      </c>
      <c r="J293" t="s">
        <v>14</v>
      </c>
    </row>
    <row r="294" spans="1:10">
      <c r="A294" t="s">
        <v>437</v>
      </c>
      <c r="B294" t="s">
        <v>385</v>
      </c>
      <c r="C294" t="s">
        <v>423</v>
      </c>
      <c r="D294" s="1">
        <v>17.84</v>
      </c>
      <c r="E294" s="2">
        <v>5.15</v>
      </c>
      <c r="F294" s="2">
        <v>91.88</v>
      </c>
      <c r="G294" t="s">
        <v>386</v>
      </c>
      <c r="H294">
        <f ca="1">IF(91.88&lt;&gt;91.88,0,0)</f>
        <v>0</v>
      </c>
      <c r="I294" t="s">
        <v>14</v>
      </c>
      <c r="J294" t="s">
        <v>14</v>
      </c>
    </row>
    <row r="295" spans="1:10">
      <c r="A295" t="s">
        <v>438</v>
      </c>
      <c r="B295" t="s">
        <v>385</v>
      </c>
      <c r="C295" t="s">
        <v>174</v>
      </c>
      <c r="D295" s="1">
        <v>17.75</v>
      </c>
      <c r="E295" s="2">
        <v>5.95</v>
      </c>
      <c r="F295" s="2">
        <v>105.61</v>
      </c>
      <c r="G295" t="s">
        <v>386</v>
      </c>
      <c r="H295">
        <f ca="1">IF(105.61&lt;&gt;105.61,0,0)</f>
        <v>0</v>
      </c>
      <c r="I295" t="s">
        <v>14</v>
      </c>
      <c r="J295" t="s">
        <v>14</v>
      </c>
    </row>
    <row r="296" spans="1:10">
      <c r="A296" t="s">
        <v>439</v>
      </c>
      <c r="B296" t="s">
        <v>385</v>
      </c>
      <c r="C296" t="s">
        <v>166</v>
      </c>
      <c r="D296" s="1">
        <v>17.78</v>
      </c>
      <c r="E296" s="2">
        <v>3.7</v>
      </c>
      <c r="F296" s="2">
        <v>65.79</v>
      </c>
      <c r="G296" t="s">
        <v>386</v>
      </c>
      <c r="H296">
        <f ca="1">IF(65.79&lt;&gt;65.79,0,0)</f>
        <v>0</v>
      </c>
      <c r="I296" t="s">
        <v>14</v>
      </c>
      <c r="J296" t="s">
        <v>14</v>
      </c>
    </row>
    <row r="297" spans="1:10">
      <c r="A297" t="s">
        <v>440</v>
      </c>
      <c r="B297" t="s">
        <v>385</v>
      </c>
      <c r="C297" t="s">
        <v>193</v>
      </c>
      <c r="D297" s="1">
        <v>17.78</v>
      </c>
      <c r="E297" s="2">
        <v>3.5</v>
      </c>
      <c r="F297" s="2">
        <v>62.23</v>
      </c>
      <c r="G297" t="s">
        <v>386</v>
      </c>
      <c r="H297">
        <f ca="1">IF(62.23&lt;&gt;62.23,0,0)</f>
        <v>0</v>
      </c>
      <c r="I297" t="s">
        <v>14</v>
      </c>
      <c r="J297" t="s">
        <v>14</v>
      </c>
    </row>
    <row r="298" spans="1:10">
      <c r="A298" t="s">
        <v>441</v>
      </c>
      <c r="B298" t="s">
        <v>385</v>
      </c>
      <c r="C298" t="s">
        <v>174</v>
      </c>
      <c r="D298" s="1">
        <v>17.77</v>
      </c>
      <c r="E298" s="2">
        <v>5.95</v>
      </c>
      <c r="F298" s="2">
        <v>105.73</v>
      </c>
      <c r="G298" t="s">
        <v>386</v>
      </c>
      <c r="H298">
        <f ca="1">IF(105.73&lt;&gt;105.73,0,0)</f>
        <v>0</v>
      </c>
      <c r="I298" t="s">
        <v>14</v>
      </c>
      <c r="J298" t="s">
        <v>14</v>
      </c>
    </row>
    <row r="299" spans="1:10">
      <c r="A299" t="s">
        <v>442</v>
      </c>
      <c r="B299" t="s">
        <v>443</v>
      </c>
      <c r="C299" t="s">
        <v>444</v>
      </c>
      <c r="D299" s="1">
        <v>19.59</v>
      </c>
      <c r="E299" s="2">
        <v>8</v>
      </c>
      <c r="F299" s="2">
        <v>156.72</v>
      </c>
      <c r="G299" t="s">
        <v>445</v>
      </c>
      <c r="H299">
        <f ca="1">IF(156.72&lt;&gt;156.72,0,0)</f>
        <v>0</v>
      </c>
      <c r="I299" t="s">
        <v>14</v>
      </c>
      <c r="J299" t="s">
        <v>14</v>
      </c>
    </row>
    <row r="300" spans="1:10">
      <c r="A300" t="s">
        <v>446</v>
      </c>
      <c r="B300" t="s">
        <v>443</v>
      </c>
      <c r="C300" t="s">
        <v>447</v>
      </c>
      <c r="D300" s="1">
        <v>19.58</v>
      </c>
      <c r="E300" s="2">
        <v>4.95</v>
      </c>
      <c r="F300" s="2">
        <v>96.92</v>
      </c>
      <c r="G300" t="s">
        <v>445</v>
      </c>
      <c r="H300">
        <f ca="1">IF(96.92&lt;&gt;96.92,0,0)</f>
        <v>0</v>
      </c>
      <c r="I300" t="s">
        <v>14</v>
      </c>
      <c r="J300" t="s">
        <v>14</v>
      </c>
    </row>
    <row r="301" spans="1:10">
      <c r="A301" t="s">
        <v>448</v>
      </c>
      <c r="B301" t="s">
        <v>443</v>
      </c>
      <c r="C301" t="s">
        <v>449</v>
      </c>
      <c r="D301" s="1">
        <v>19.62</v>
      </c>
      <c r="E301" s="2">
        <v>4.4</v>
      </c>
      <c r="F301" s="2">
        <v>86.33</v>
      </c>
      <c r="G301" t="s">
        <v>445</v>
      </c>
      <c r="H301">
        <f ca="1">IF(86.33&lt;&gt;86.33,0,0)</f>
        <v>0</v>
      </c>
      <c r="I301" t="s">
        <v>14</v>
      </c>
      <c r="J301" t="s">
        <v>14</v>
      </c>
    </row>
    <row r="302" spans="1:10">
      <c r="A302" t="s">
        <v>450</v>
      </c>
      <c r="B302" t="s">
        <v>443</v>
      </c>
      <c r="C302" t="s">
        <v>451</v>
      </c>
      <c r="D302" s="1">
        <v>19.55</v>
      </c>
      <c r="E302" s="2">
        <v>5.15</v>
      </c>
      <c r="F302" s="2">
        <v>100.68</v>
      </c>
      <c r="G302" t="s">
        <v>445</v>
      </c>
      <c r="H302">
        <f ca="1">IF(100.68&lt;&gt;100.68,0,0)</f>
        <v>0</v>
      </c>
      <c r="I302" t="s">
        <v>14</v>
      </c>
      <c r="J302" t="s">
        <v>14</v>
      </c>
    </row>
    <row r="303" spans="1:10">
      <c r="A303" t="s">
        <v>452</v>
      </c>
      <c r="B303" t="s">
        <v>443</v>
      </c>
      <c r="C303" t="s">
        <v>453</v>
      </c>
      <c r="D303" s="1">
        <v>19.59</v>
      </c>
      <c r="E303" s="2">
        <v>4.2</v>
      </c>
      <c r="F303" s="2">
        <v>82.28</v>
      </c>
      <c r="G303" t="s">
        <v>445</v>
      </c>
      <c r="H303">
        <f ca="1">IF(82.28&lt;&gt;82.28,0,0)</f>
        <v>0</v>
      </c>
      <c r="I303" t="s">
        <v>14</v>
      </c>
      <c r="J303" t="s">
        <v>14</v>
      </c>
    </row>
    <row r="304" spans="1:10">
      <c r="A304" t="s">
        <v>454</v>
      </c>
      <c r="B304" t="s">
        <v>443</v>
      </c>
      <c r="C304" t="s">
        <v>455</v>
      </c>
      <c r="D304" s="1">
        <v>19.62</v>
      </c>
      <c r="E304" s="2">
        <v>4.4</v>
      </c>
      <c r="F304" s="2">
        <v>86.33</v>
      </c>
      <c r="G304" t="s">
        <v>445</v>
      </c>
      <c r="H304">
        <f ca="1">IF(86.33&lt;&gt;86.33,0,0)</f>
        <v>0</v>
      </c>
      <c r="I304" t="s">
        <v>14</v>
      </c>
      <c r="J304" t="s">
        <v>14</v>
      </c>
    </row>
    <row r="305" spans="1:10">
      <c r="A305" t="s">
        <v>456</v>
      </c>
      <c r="B305" t="s">
        <v>443</v>
      </c>
      <c r="C305" t="s">
        <v>457</v>
      </c>
      <c r="D305" s="1">
        <v>19.51</v>
      </c>
      <c r="E305" s="2">
        <v>4.2</v>
      </c>
      <c r="F305" s="2">
        <v>81.94</v>
      </c>
      <c r="G305" t="s">
        <v>445</v>
      </c>
      <c r="H305">
        <f ca="1">IF(81.94&lt;&gt;81.94,0,0)</f>
        <v>0</v>
      </c>
      <c r="I305" t="s">
        <v>14</v>
      </c>
      <c r="J305" t="s">
        <v>14</v>
      </c>
    </row>
    <row r="306" spans="1:10">
      <c r="A306" t="s">
        <v>458</v>
      </c>
      <c r="B306" t="s">
        <v>443</v>
      </c>
      <c r="C306" t="s">
        <v>459</v>
      </c>
      <c r="D306" s="1">
        <v>19.53</v>
      </c>
      <c r="E306" s="2">
        <v>5.15</v>
      </c>
      <c r="F306" s="2">
        <v>100.58</v>
      </c>
      <c r="G306" t="s">
        <v>445</v>
      </c>
      <c r="H306">
        <f ca="1">IF(100.58&lt;&gt;100.58,0,0)</f>
        <v>0</v>
      </c>
      <c r="I306" t="s">
        <v>14</v>
      </c>
      <c r="J306" t="s">
        <v>14</v>
      </c>
    </row>
    <row r="307" spans="1:10">
      <c r="A307" t="s">
        <v>460</v>
      </c>
      <c r="B307" t="s">
        <v>443</v>
      </c>
      <c r="C307" t="s">
        <v>461</v>
      </c>
      <c r="D307" s="1">
        <v>19.43</v>
      </c>
      <c r="E307" s="2">
        <v>6.95</v>
      </c>
      <c r="F307" s="2">
        <v>135.04</v>
      </c>
      <c r="G307" t="s">
        <v>445</v>
      </c>
      <c r="H307">
        <f ca="1">IF(135.04&lt;&gt;135.04,0,0)</f>
        <v>0</v>
      </c>
      <c r="I307" t="s">
        <v>14</v>
      </c>
      <c r="J307" t="s">
        <v>14</v>
      </c>
    </row>
    <row r="308" spans="1:10">
      <c r="A308" t="s">
        <v>462</v>
      </c>
      <c r="B308" t="s">
        <v>443</v>
      </c>
      <c r="C308" t="s">
        <v>463</v>
      </c>
      <c r="D308" s="1">
        <v>19.48</v>
      </c>
      <c r="E308" s="2">
        <v>4.4</v>
      </c>
      <c r="F308" s="2">
        <v>85.71</v>
      </c>
      <c r="G308" t="s">
        <v>445</v>
      </c>
      <c r="H308">
        <f ca="1">IF(85.71&lt;&gt;85.71,0,0)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443</v>
      </c>
      <c r="C309" t="s">
        <v>465</v>
      </c>
      <c r="D309" s="1">
        <v>19.56</v>
      </c>
      <c r="E309" s="2">
        <v>4.2</v>
      </c>
      <c r="F309" s="2">
        <v>82.15</v>
      </c>
      <c r="G309" t="s">
        <v>445</v>
      </c>
      <c r="H309">
        <f ca="1">IF(82.15&lt;&gt;82.15,0,0)</f>
        <v>0</v>
      </c>
      <c r="I309" t="s">
        <v>14</v>
      </c>
      <c r="J309" t="s">
        <v>14</v>
      </c>
    </row>
    <row r="310" spans="1:10">
      <c r="A310" t="s">
        <v>466</v>
      </c>
      <c r="B310" t="s">
        <v>443</v>
      </c>
      <c r="C310" t="s">
        <v>467</v>
      </c>
      <c r="D310" s="1">
        <v>19.49</v>
      </c>
      <c r="E310" s="2">
        <v>3.35</v>
      </c>
      <c r="F310" s="2">
        <v>65.29</v>
      </c>
      <c r="G310" t="s">
        <v>445</v>
      </c>
      <c r="H310">
        <f ca="1">IF(65.29&lt;&gt;65.29,0,0)</f>
        <v>0</v>
      </c>
      <c r="I310" t="s">
        <v>14</v>
      </c>
      <c r="J310" t="s">
        <v>14</v>
      </c>
    </row>
    <row r="311" spans="1:10">
      <c r="A311" t="s">
        <v>468</v>
      </c>
      <c r="B311" t="s">
        <v>443</v>
      </c>
      <c r="C311" t="s">
        <v>469</v>
      </c>
      <c r="D311" s="1">
        <v>19.47</v>
      </c>
      <c r="E311" s="2">
        <v>4.55</v>
      </c>
      <c r="F311" s="2">
        <v>88.59</v>
      </c>
      <c r="G311" t="s">
        <v>445</v>
      </c>
      <c r="H311">
        <f ca="1">IF(88.59&lt;&gt;88.59,0,0)</f>
        <v>0</v>
      </c>
      <c r="I311" t="s">
        <v>14</v>
      </c>
      <c r="J311" t="s">
        <v>14</v>
      </c>
    </row>
    <row r="312" spans="1:10">
      <c r="A312" t="s">
        <v>470</v>
      </c>
      <c r="B312" t="s">
        <v>443</v>
      </c>
      <c r="C312" t="s">
        <v>469</v>
      </c>
      <c r="D312" s="1">
        <v>19.36</v>
      </c>
      <c r="E312" s="2">
        <v>4.55</v>
      </c>
      <c r="F312" s="2">
        <v>88.09</v>
      </c>
      <c r="G312" t="s">
        <v>445</v>
      </c>
      <c r="H312">
        <f ca="1">IF(88.09&lt;&gt;88.09,0,0)</f>
        <v>0</v>
      </c>
      <c r="I312" t="s">
        <v>14</v>
      </c>
      <c r="J312" t="s">
        <v>14</v>
      </c>
    </row>
    <row r="313" spans="1:10">
      <c r="A313" t="s">
        <v>471</v>
      </c>
      <c r="B313" t="s">
        <v>472</v>
      </c>
      <c r="C313" t="s">
        <v>48</v>
      </c>
      <c r="D313" s="1">
        <v>19.24</v>
      </c>
      <c r="E313" s="2">
        <v>5.95</v>
      </c>
      <c r="F313" s="2">
        <v>114.48</v>
      </c>
      <c r="G313" t="s">
        <v>473</v>
      </c>
      <c r="H313">
        <f ca="1">IF(114.48&lt;&gt;114.48,0,0)</f>
        <v>0</v>
      </c>
      <c r="I313" t="s">
        <v>14</v>
      </c>
      <c r="J313" t="s">
        <v>14</v>
      </c>
    </row>
    <row r="314" spans="1:10">
      <c r="A314" t="s">
        <v>474</v>
      </c>
      <c r="B314" t="s">
        <v>472</v>
      </c>
      <c r="C314" t="s">
        <v>76</v>
      </c>
      <c r="D314" s="1">
        <v>19.25</v>
      </c>
      <c r="E314" s="2">
        <v>4.55</v>
      </c>
      <c r="F314" s="2">
        <v>87.59</v>
      </c>
      <c r="G314" t="s">
        <v>473</v>
      </c>
      <c r="H314">
        <f ca="1">IF(87.59&lt;&gt;87.59,0,0)</f>
        <v>0</v>
      </c>
      <c r="I314" t="s">
        <v>14</v>
      </c>
      <c r="J314" t="s">
        <v>14</v>
      </c>
    </row>
    <row r="315" spans="1:10">
      <c r="A315" t="s">
        <v>475</v>
      </c>
      <c r="B315" t="s">
        <v>472</v>
      </c>
      <c r="C315" t="s">
        <v>476</v>
      </c>
      <c r="D315" s="1">
        <v>19.24</v>
      </c>
      <c r="E315" s="2">
        <v>5.7</v>
      </c>
      <c r="F315" s="2">
        <v>109.67</v>
      </c>
      <c r="G315" t="s">
        <v>473</v>
      </c>
      <c r="H315">
        <f ca="1">IF(109.67&lt;&gt;109.67,0,0)</f>
        <v>0</v>
      </c>
      <c r="I315" t="s">
        <v>14</v>
      </c>
      <c r="J315" t="s">
        <v>14</v>
      </c>
    </row>
    <row r="316" spans="1:10">
      <c r="A316" t="s">
        <v>477</v>
      </c>
      <c r="B316" t="s">
        <v>472</v>
      </c>
      <c r="C316" t="s">
        <v>48</v>
      </c>
      <c r="D316" s="1">
        <v>19.28</v>
      </c>
      <c r="E316" s="2">
        <v>5.95</v>
      </c>
      <c r="F316" s="2">
        <v>114.72</v>
      </c>
      <c r="G316" t="s">
        <v>473</v>
      </c>
      <c r="H316">
        <f ca="1">IF(114.72&lt;&gt;114.72,0,0)</f>
        <v>0</v>
      </c>
      <c r="I316" t="s">
        <v>14</v>
      </c>
      <c r="J316" t="s">
        <v>14</v>
      </c>
    </row>
    <row r="317" spans="1:10">
      <c r="A317" t="s">
        <v>478</v>
      </c>
      <c r="B317" t="s">
        <v>479</v>
      </c>
      <c r="C317" t="s">
        <v>480</v>
      </c>
      <c r="D317" s="1">
        <v>19.16</v>
      </c>
      <c r="E317" s="2">
        <v>3.5</v>
      </c>
      <c r="F317" s="2">
        <v>67.06</v>
      </c>
      <c r="G317" t="s">
        <v>481</v>
      </c>
      <c r="H317">
        <f ca="1">IF(67.06&lt;&gt;67.06,0,0)</f>
        <v>0</v>
      </c>
      <c r="I317" t="s">
        <v>14</v>
      </c>
      <c r="J317" t="s">
        <v>14</v>
      </c>
    </row>
    <row r="318" spans="1:10">
      <c r="A318" t="s">
        <v>482</v>
      </c>
      <c r="B318" t="s">
        <v>479</v>
      </c>
      <c r="C318" t="s">
        <v>483</v>
      </c>
      <c r="D318" s="1">
        <v>19.12</v>
      </c>
      <c r="E318" s="2">
        <v>4.55</v>
      </c>
      <c r="F318" s="2">
        <v>87</v>
      </c>
      <c r="G318" t="s">
        <v>481</v>
      </c>
      <c r="H318">
        <f ca="1">IF(87&lt;&gt;87,0,0)</f>
        <v>0</v>
      </c>
      <c r="I318" t="s">
        <v>14</v>
      </c>
      <c r="J318" t="s">
        <v>14</v>
      </c>
    </row>
    <row r="319" spans="1:10">
      <c r="A319" t="s">
        <v>484</v>
      </c>
      <c r="B319" t="s">
        <v>479</v>
      </c>
      <c r="C319" t="s">
        <v>485</v>
      </c>
      <c r="D319" s="1">
        <v>19.14</v>
      </c>
      <c r="E319" s="2">
        <v>3.7</v>
      </c>
      <c r="F319" s="2">
        <v>70.82</v>
      </c>
      <c r="G319" t="s">
        <v>481</v>
      </c>
      <c r="H319">
        <f ca="1">IF(70.82&lt;&gt;70.82,0,0)</f>
        <v>0</v>
      </c>
      <c r="I319" t="s">
        <v>14</v>
      </c>
      <c r="J319" t="s">
        <v>14</v>
      </c>
    </row>
    <row r="320" spans="1:10">
      <c r="A320" t="s">
        <v>486</v>
      </c>
      <c r="B320" t="s">
        <v>479</v>
      </c>
      <c r="C320" t="s">
        <v>487</v>
      </c>
      <c r="D320" s="1">
        <v>19.16</v>
      </c>
      <c r="E320" s="2">
        <v>5.15</v>
      </c>
      <c r="F320" s="2">
        <v>98.67</v>
      </c>
      <c r="G320" t="s">
        <v>481</v>
      </c>
      <c r="H320">
        <f ca="1">IF(98.67&lt;&gt;98.67,0,0)</f>
        <v>0</v>
      </c>
      <c r="I320" t="s">
        <v>14</v>
      </c>
      <c r="J320" t="s">
        <v>14</v>
      </c>
    </row>
    <row r="321" spans="1:10">
      <c r="A321" t="s">
        <v>488</v>
      </c>
      <c r="B321" t="s">
        <v>479</v>
      </c>
      <c r="C321" t="s">
        <v>489</v>
      </c>
      <c r="D321" s="1">
        <v>19.03</v>
      </c>
      <c r="E321" s="2">
        <v>3.5</v>
      </c>
      <c r="F321" s="2">
        <v>66.61</v>
      </c>
      <c r="G321" t="s">
        <v>481</v>
      </c>
      <c r="H321">
        <f ca="1">IF(66.61&lt;&gt;66.6,0.010000000000005116,0)</f>
        <v>0</v>
      </c>
      <c r="I321" t="s">
        <v>14</v>
      </c>
      <c r="J321" t="s">
        <v>14</v>
      </c>
    </row>
    <row r="322" spans="1:10">
      <c r="A322" t="s">
        <v>490</v>
      </c>
      <c r="B322" t="s">
        <v>479</v>
      </c>
      <c r="C322" t="s">
        <v>483</v>
      </c>
      <c r="D322" s="1">
        <v>19.2</v>
      </c>
      <c r="E322" s="2">
        <v>4.55</v>
      </c>
      <c r="F322" s="2">
        <v>87.36</v>
      </c>
      <c r="G322" t="s">
        <v>481</v>
      </c>
      <c r="H322">
        <f ca="1">IF(87.36&lt;&gt;87.36,0,0)</f>
        <v>0</v>
      </c>
      <c r="I322" t="s">
        <v>14</v>
      </c>
      <c r="J322" t="s">
        <v>14</v>
      </c>
    </row>
    <row r="323" spans="1:10">
      <c r="A323" t="s">
        <v>491</v>
      </c>
      <c r="B323" t="s">
        <v>479</v>
      </c>
      <c r="C323" t="s">
        <v>480</v>
      </c>
      <c r="D323" s="1">
        <v>19.1</v>
      </c>
      <c r="E323" s="2">
        <v>3.5</v>
      </c>
      <c r="F323" s="2">
        <v>66.85</v>
      </c>
      <c r="G323" t="s">
        <v>481</v>
      </c>
      <c r="H323">
        <f ca="1">IF(66.85&lt;&gt;66.85,0,0)</f>
        <v>0</v>
      </c>
      <c r="I323" t="s">
        <v>14</v>
      </c>
      <c r="J323" t="s">
        <v>14</v>
      </c>
    </row>
    <row r="324" spans="1:10">
      <c r="A324" t="s">
        <v>492</v>
      </c>
      <c r="B324" t="s">
        <v>479</v>
      </c>
      <c r="C324" t="s">
        <v>493</v>
      </c>
      <c r="D324" s="1">
        <v>19.17</v>
      </c>
      <c r="E324" s="2">
        <v>5.15</v>
      </c>
      <c r="F324" s="2">
        <v>98.73</v>
      </c>
      <c r="G324" t="s">
        <v>481</v>
      </c>
      <c r="H324">
        <f ca="1">IF(98.73&lt;&gt;98.73,0,0)</f>
        <v>0</v>
      </c>
      <c r="I324" t="s">
        <v>14</v>
      </c>
      <c r="J324" t="s">
        <v>14</v>
      </c>
    </row>
    <row r="325" spans="1:10">
      <c r="A325" t="s">
        <v>494</v>
      </c>
      <c r="B325" t="s">
        <v>479</v>
      </c>
      <c r="C325" t="s">
        <v>495</v>
      </c>
      <c r="D325" s="1">
        <v>19.06</v>
      </c>
      <c r="E325" s="2">
        <v>3.5</v>
      </c>
      <c r="F325" s="2">
        <v>66.71</v>
      </c>
      <c r="G325" t="s">
        <v>481</v>
      </c>
      <c r="H325">
        <f ca="1">IF(66.71&lt;&gt;66.71,0,0)</f>
        <v>0</v>
      </c>
      <c r="I325" t="s">
        <v>14</v>
      </c>
      <c r="J325" t="s">
        <v>14</v>
      </c>
    </row>
    <row r="326" spans="1:10">
      <c r="A326" t="s">
        <v>496</v>
      </c>
      <c r="B326" t="s">
        <v>479</v>
      </c>
      <c r="C326" t="s">
        <v>497</v>
      </c>
      <c r="D326" s="1">
        <v>19.1</v>
      </c>
      <c r="E326" s="2">
        <v>5.7</v>
      </c>
      <c r="F326" s="2">
        <v>108.87</v>
      </c>
      <c r="G326" t="s">
        <v>481</v>
      </c>
      <c r="H326">
        <f ca="1">IF(108.87&lt;&gt;108.87,0,0)</f>
        <v>0</v>
      </c>
      <c r="I326" t="s">
        <v>14</v>
      </c>
      <c r="J326" t="s">
        <v>14</v>
      </c>
    </row>
    <row r="327" spans="1:10">
      <c r="A327" t="s">
        <v>498</v>
      </c>
      <c r="B327" t="s">
        <v>479</v>
      </c>
      <c r="C327" t="s">
        <v>480</v>
      </c>
      <c r="D327" s="1">
        <v>19.15</v>
      </c>
      <c r="E327" s="2">
        <v>3.5</v>
      </c>
      <c r="F327" s="2">
        <v>67.03</v>
      </c>
      <c r="G327" t="s">
        <v>481</v>
      </c>
      <c r="H327">
        <f ca="1">IF(67.03&lt;&gt;67.02,0.010000000000005116,0)</f>
        <v>0</v>
      </c>
      <c r="I327" t="s">
        <v>14</v>
      </c>
      <c r="J327" t="s">
        <v>14</v>
      </c>
    </row>
    <row r="328" spans="1:10">
      <c r="A328" t="s">
        <v>499</v>
      </c>
      <c r="B328" t="s">
        <v>479</v>
      </c>
      <c r="C328" t="s">
        <v>500</v>
      </c>
      <c r="D328" s="1">
        <v>19.15</v>
      </c>
      <c r="E328" s="2">
        <v>5.95</v>
      </c>
      <c r="F328" s="2">
        <v>113.94</v>
      </c>
      <c r="G328" t="s">
        <v>481</v>
      </c>
      <c r="H328">
        <f ca="1">IF(113.94&lt;&gt;113.94,0,0)</f>
        <v>0</v>
      </c>
      <c r="I328" t="s">
        <v>14</v>
      </c>
      <c r="J328" t="s">
        <v>14</v>
      </c>
    </row>
    <row r="329" spans="1:10">
      <c r="A329" t="s">
        <v>501</v>
      </c>
      <c r="B329" t="s">
        <v>479</v>
      </c>
      <c r="C329" t="s">
        <v>483</v>
      </c>
      <c r="D329" s="1">
        <v>19.12</v>
      </c>
      <c r="E329" s="2">
        <v>4.55</v>
      </c>
      <c r="F329" s="2">
        <v>87</v>
      </c>
      <c r="G329" t="s">
        <v>481</v>
      </c>
      <c r="H329">
        <f ca="1">IF(87&lt;&gt;87,0,0)</f>
        <v>0</v>
      </c>
      <c r="I329" t="s">
        <v>14</v>
      </c>
      <c r="J329" t="s">
        <v>14</v>
      </c>
    </row>
    <row r="330" spans="1:10">
      <c r="A330" t="s">
        <v>502</v>
      </c>
      <c r="B330" t="s">
        <v>479</v>
      </c>
      <c r="C330" t="s">
        <v>503</v>
      </c>
      <c r="D330" s="1">
        <v>19.17</v>
      </c>
      <c r="E330" s="2">
        <v>5.95</v>
      </c>
      <c r="F330" s="2">
        <v>114.06</v>
      </c>
      <c r="G330" t="s">
        <v>481</v>
      </c>
      <c r="H330">
        <f ca="1">IF(114.06&lt;&gt;114.06,0,0)</f>
        <v>0</v>
      </c>
      <c r="I330" t="s">
        <v>14</v>
      </c>
      <c r="J330" t="s">
        <v>14</v>
      </c>
    </row>
    <row r="331" spans="1:10">
      <c r="A331" t="s">
        <v>504</v>
      </c>
      <c r="B331" t="s">
        <v>479</v>
      </c>
      <c r="C331" t="s">
        <v>505</v>
      </c>
      <c r="D331" s="1">
        <v>19.13</v>
      </c>
      <c r="E331" s="2">
        <v>6.4</v>
      </c>
      <c r="F331" s="2">
        <v>122.43</v>
      </c>
      <c r="G331" t="s">
        <v>481</v>
      </c>
      <c r="H331">
        <f ca="1">IF(122.43&lt;&gt;122.43,0,0)</f>
        <v>0</v>
      </c>
      <c r="I331" t="s">
        <v>14</v>
      </c>
      <c r="J331" t="s">
        <v>14</v>
      </c>
    </row>
    <row r="332" spans="1:10">
      <c r="A332" t="s">
        <v>506</v>
      </c>
      <c r="B332" t="s">
        <v>479</v>
      </c>
      <c r="C332" t="s">
        <v>507</v>
      </c>
      <c r="D332" s="1">
        <v>19.15</v>
      </c>
      <c r="E332" s="2">
        <v>9.5</v>
      </c>
      <c r="F332" s="2">
        <v>181.93</v>
      </c>
      <c r="G332" t="s">
        <v>481</v>
      </c>
      <c r="H332">
        <f ca="1">IF(181.93&lt;&gt;181.92,0.010000000000019327,0)</f>
        <v>0</v>
      </c>
      <c r="I332" t="s">
        <v>14</v>
      </c>
      <c r="J332" t="s">
        <v>14</v>
      </c>
    </row>
    <row r="333" spans="1:10">
      <c r="A333" t="s">
        <v>508</v>
      </c>
      <c r="B333" t="s">
        <v>479</v>
      </c>
      <c r="C333" t="s">
        <v>483</v>
      </c>
      <c r="D333" s="1">
        <v>19.1</v>
      </c>
      <c r="E333" s="2">
        <v>4.55</v>
      </c>
      <c r="F333" s="2">
        <v>86.91</v>
      </c>
      <c r="G333" t="s">
        <v>481</v>
      </c>
      <c r="H333">
        <f ca="1">IF(86.91&lt;&gt;86.9,0.009999999999990905,0)</f>
        <v>0</v>
      </c>
      <c r="I333" t="s">
        <v>14</v>
      </c>
      <c r="J333" t="s">
        <v>14</v>
      </c>
    </row>
    <row r="334" spans="1:10">
      <c r="A334" t="s">
        <v>509</v>
      </c>
      <c r="B334" t="s">
        <v>479</v>
      </c>
      <c r="C334" t="s">
        <v>510</v>
      </c>
      <c r="D334" s="1">
        <v>19.1</v>
      </c>
      <c r="E334" s="2">
        <v>5.95</v>
      </c>
      <c r="F334" s="2">
        <v>113.65</v>
      </c>
      <c r="G334" t="s">
        <v>481</v>
      </c>
      <c r="H334">
        <f ca="1">IF(113.65&lt;&gt;113.65,0,0)</f>
        <v>0</v>
      </c>
      <c r="I334" t="s">
        <v>14</v>
      </c>
      <c r="J334" t="s">
        <v>14</v>
      </c>
    </row>
    <row r="335" spans="1:10">
      <c r="A335" t="s">
        <v>511</v>
      </c>
      <c r="B335" t="s">
        <v>479</v>
      </c>
      <c r="C335" t="s">
        <v>483</v>
      </c>
      <c r="D335" s="1">
        <v>19.31</v>
      </c>
      <c r="E335" s="2">
        <v>4.55</v>
      </c>
      <c r="F335" s="2">
        <v>87.86</v>
      </c>
      <c r="G335" t="s">
        <v>481</v>
      </c>
      <c r="H335">
        <f ca="1">IF(87.86&lt;&gt;87.86,0,0)</f>
        <v>0</v>
      </c>
      <c r="I335" t="s">
        <v>14</v>
      </c>
      <c r="J335" t="s">
        <v>14</v>
      </c>
    </row>
    <row r="336" spans="1:10">
      <c r="A336" t="s">
        <v>512</v>
      </c>
      <c r="B336" t="s">
        <v>479</v>
      </c>
      <c r="C336" t="s">
        <v>510</v>
      </c>
      <c r="D336" s="1">
        <v>19.38</v>
      </c>
      <c r="E336" s="2">
        <v>5.95</v>
      </c>
      <c r="F336" s="2">
        <v>115.31</v>
      </c>
      <c r="G336" t="s">
        <v>481</v>
      </c>
      <c r="H336">
        <f ca="1">IF(115.31&lt;&gt;115.31,0,0)</f>
        <v>0</v>
      </c>
      <c r="I336" t="s">
        <v>14</v>
      </c>
      <c r="J336" t="s">
        <v>14</v>
      </c>
    </row>
    <row r="337" spans="1:10">
      <c r="A337" t="s">
        <v>513</v>
      </c>
      <c r="B337" t="s">
        <v>479</v>
      </c>
      <c r="C337" t="s">
        <v>483</v>
      </c>
      <c r="D337" s="1">
        <v>19.28</v>
      </c>
      <c r="E337" s="2">
        <v>4.55</v>
      </c>
      <c r="F337" s="2">
        <v>87.72</v>
      </c>
      <c r="G337" t="s">
        <v>481</v>
      </c>
      <c r="H337">
        <f ca="1">IF(87.72&lt;&gt;87.72,0,0)</f>
        <v>0</v>
      </c>
      <c r="I337" t="s">
        <v>14</v>
      </c>
      <c r="J337" t="s">
        <v>14</v>
      </c>
    </row>
    <row r="338" spans="1:10">
      <c r="A338" t="s">
        <v>514</v>
      </c>
      <c r="B338" t="s">
        <v>479</v>
      </c>
      <c r="C338" t="s">
        <v>505</v>
      </c>
      <c r="D338" s="1">
        <v>19.31</v>
      </c>
      <c r="E338" s="2">
        <v>6.4</v>
      </c>
      <c r="F338" s="2">
        <v>123.58</v>
      </c>
      <c r="G338" t="s">
        <v>481</v>
      </c>
      <c r="H338">
        <f ca="1">IF(123.58&lt;&gt;123.58,0,0)</f>
        <v>0</v>
      </c>
      <c r="I338" t="s">
        <v>14</v>
      </c>
      <c r="J338" t="s">
        <v>14</v>
      </c>
    </row>
    <row r="339" spans="1:10">
      <c r="A339" t="s">
        <v>515</v>
      </c>
      <c r="B339" t="s">
        <v>479</v>
      </c>
      <c r="C339" t="s">
        <v>505</v>
      </c>
      <c r="D339" s="1">
        <v>19.33</v>
      </c>
      <c r="E339" s="2">
        <v>6.4</v>
      </c>
      <c r="F339" s="2">
        <v>123.71</v>
      </c>
      <c r="G339" t="s">
        <v>481</v>
      </c>
      <c r="H339">
        <f ca="1">IF(123.71&lt;&gt;123.71,0,0)</f>
        <v>0</v>
      </c>
      <c r="I339" t="s">
        <v>14</v>
      </c>
      <c r="J339" t="s">
        <v>14</v>
      </c>
    </row>
    <row r="340" spans="1:10">
      <c r="A340" t="s">
        <v>516</v>
      </c>
      <c r="B340" t="s">
        <v>479</v>
      </c>
      <c r="C340" t="s">
        <v>517</v>
      </c>
      <c r="D340" s="1">
        <v>19.35</v>
      </c>
      <c r="E340" s="2">
        <v>3.7</v>
      </c>
      <c r="F340" s="2">
        <v>71.6</v>
      </c>
      <c r="G340" t="s">
        <v>481</v>
      </c>
      <c r="H340">
        <f ca="1">IF(71.6&lt;&gt;71.6,0,0)</f>
        <v>0</v>
      </c>
      <c r="I340" t="s">
        <v>14</v>
      </c>
      <c r="J340" t="s">
        <v>14</v>
      </c>
    </row>
    <row r="341" spans="1:10">
      <c r="A341" t="s">
        <v>518</v>
      </c>
      <c r="B341" t="s">
        <v>479</v>
      </c>
      <c r="C341" t="s">
        <v>519</v>
      </c>
      <c r="D341" s="1">
        <v>19.33</v>
      </c>
      <c r="E341" s="2">
        <v>6.2</v>
      </c>
      <c r="F341" s="2">
        <v>119.85</v>
      </c>
      <c r="G341" t="s">
        <v>481</v>
      </c>
      <c r="H341">
        <f ca="1">IF(119.85&lt;&gt;119.85,0,0)</f>
        <v>0</v>
      </c>
      <c r="I341" t="s">
        <v>14</v>
      </c>
      <c r="J341" t="s">
        <v>14</v>
      </c>
    </row>
    <row r="342" spans="1:10">
      <c r="A342" t="s">
        <v>520</v>
      </c>
      <c r="B342" t="s">
        <v>479</v>
      </c>
      <c r="C342" t="s">
        <v>521</v>
      </c>
      <c r="D342" s="1">
        <v>19.23</v>
      </c>
      <c r="E342" s="2">
        <v>8.05</v>
      </c>
      <c r="F342" s="2">
        <v>154.8</v>
      </c>
      <c r="G342" t="s">
        <v>481</v>
      </c>
      <c r="H342">
        <f ca="1">IF(154.8&lt;&gt;154.8,0,0)</f>
        <v>0</v>
      </c>
      <c r="I342" t="s">
        <v>14</v>
      </c>
      <c r="J342" t="s">
        <v>14</v>
      </c>
    </row>
    <row r="343" spans="1:10">
      <c r="A343" t="s">
        <v>522</v>
      </c>
      <c r="B343" t="s">
        <v>479</v>
      </c>
      <c r="C343" t="s">
        <v>523</v>
      </c>
      <c r="D343" s="1">
        <v>19.34</v>
      </c>
      <c r="E343" s="2">
        <v>3.7</v>
      </c>
      <c r="F343" s="2">
        <v>71.56</v>
      </c>
      <c r="G343" t="s">
        <v>481</v>
      </c>
      <c r="H343">
        <f ca="1">IF(71.56&lt;&gt;71.56,0,0)</f>
        <v>0</v>
      </c>
      <c r="I343" t="s">
        <v>14</v>
      </c>
      <c r="J343" t="s">
        <v>14</v>
      </c>
    </row>
    <row r="344" spans="1:10">
      <c r="A344" t="s">
        <v>524</v>
      </c>
      <c r="B344" t="s">
        <v>479</v>
      </c>
      <c r="C344" t="s">
        <v>500</v>
      </c>
      <c r="D344" s="1">
        <v>19.38</v>
      </c>
      <c r="E344" s="2">
        <v>5.95</v>
      </c>
      <c r="F344" s="2">
        <v>115.31</v>
      </c>
      <c r="G344" t="s">
        <v>481</v>
      </c>
      <c r="H344">
        <f ca="1">IF(115.31&lt;&gt;115.31,0,0)</f>
        <v>0</v>
      </c>
      <c r="I344" t="s">
        <v>14</v>
      </c>
      <c r="J344" t="s">
        <v>14</v>
      </c>
    </row>
    <row r="345" spans="1:10">
      <c r="A345" t="s">
        <v>525</v>
      </c>
      <c r="B345" t="s">
        <v>479</v>
      </c>
      <c r="C345" t="s">
        <v>489</v>
      </c>
      <c r="D345" s="1">
        <v>19.36</v>
      </c>
      <c r="E345" s="2">
        <v>3.5</v>
      </c>
      <c r="F345" s="2">
        <v>67.76</v>
      </c>
      <c r="G345" t="s">
        <v>481</v>
      </c>
      <c r="H345">
        <f ca="1">IF(67.76&lt;&gt;67.76,0,0)</f>
        <v>0</v>
      </c>
      <c r="I345" t="s">
        <v>14</v>
      </c>
      <c r="J345" t="s">
        <v>14</v>
      </c>
    </row>
    <row r="346" spans="1:10">
      <c r="A346" t="s">
        <v>526</v>
      </c>
      <c r="B346" t="s">
        <v>479</v>
      </c>
      <c r="C346" t="s">
        <v>480</v>
      </c>
      <c r="D346" s="1">
        <v>19.36</v>
      </c>
      <c r="E346" s="2">
        <v>3.5</v>
      </c>
      <c r="F346" s="2">
        <v>67.76</v>
      </c>
      <c r="G346" t="s">
        <v>481</v>
      </c>
      <c r="H346">
        <f ca="1">IF(67.76&lt;&gt;67.76,0,0)</f>
        <v>0</v>
      </c>
      <c r="I346" t="s">
        <v>14</v>
      </c>
      <c r="J346" t="s">
        <v>14</v>
      </c>
    </row>
    <row r="347" spans="1:10">
      <c r="A347" t="s">
        <v>527</v>
      </c>
      <c r="B347" t="s">
        <v>479</v>
      </c>
      <c r="C347" t="s">
        <v>483</v>
      </c>
      <c r="D347" s="1">
        <v>19.38</v>
      </c>
      <c r="E347" s="2">
        <v>4.55</v>
      </c>
      <c r="F347" s="2">
        <v>88.18</v>
      </c>
      <c r="G347" t="s">
        <v>481</v>
      </c>
      <c r="H347">
        <f ca="1">IF(88.18&lt;&gt;88.18,0,0)</f>
        <v>0</v>
      </c>
      <c r="I347" t="s">
        <v>14</v>
      </c>
      <c r="J347" t="s">
        <v>14</v>
      </c>
    </row>
    <row r="348" spans="1:10">
      <c r="A348" t="s">
        <v>528</v>
      </c>
      <c r="B348" t="s">
        <v>479</v>
      </c>
      <c r="C348" t="s">
        <v>495</v>
      </c>
      <c r="D348" s="1">
        <v>19.31</v>
      </c>
      <c r="E348" s="2">
        <v>3.5</v>
      </c>
      <c r="F348" s="2">
        <v>67.59</v>
      </c>
      <c r="G348" t="s">
        <v>481</v>
      </c>
      <c r="H348">
        <f ca="1">IF(67.59&lt;&gt;67.58,0.010000000000005116,0)</f>
        <v>0</v>
      </c>
      <c r="I348" t="s">
        <v>14</v>
      </c>
      <c r="J348" t="s">
        <v>14</v>
      </c>
    </row>
    <row r="349" spans="1:10">
      <c r="A349" t="s">
        <v>529</v>
      </c>
      <c r="B349" t="s">
        <v>479</v>
      </c>
      <c r="C349" t="s">
        <v>530</v>
      </c>
      <c r="D349" s="1">
        <v>19.33</v>
      </c>
      <c r="E349" s="2">
        <v>3.5</v>
      </c>
      <c r="F349" s="2">
        <v>67.66</v>
      </c>
      <c r="G349" t="s">
        <v>481</v>
      </c>
      <c r="H349">
        <f ca="1">IF(67.66&lt;&gt;67.66,0,0)</f>
        <v>0</v>
      </c>
      <c r="I349" t="s">
        <v>14</v>
      </c>
      <c r="J349" t="s">
        <v>14</v>
      </c>
    </row>
    <row r="350" spans="1:10">
      <c r="A350" t="s">
        <v>531</v>
      </c>
      <c r="B350" t="s">
        <v>479</v>
      </c>
      <c r="C350" t="s">
        <v>532</v>
      </c>
      <c r="D350" s="1">
        <v>19.39</v>
      </c>
      <c r="E350" s="2">
        <v>6.4</v>
      </c>
      <c r="F350" s="2">
        <v>124.1</v>
      </c>
      <c r="G350" t="s">
        <v>481</v>
      </c>
      <c r="H350">
        <f ca="1">IF(124.1&lt;&gt;124.1,0,0)</f>
        <v>0</v>
      </c>
      <c r="I350" t="s">
        <v>14</v>
      </c>
      <c r="J350" t="s">
        <v>14</v>
      </c>
    </row>
    <row r="351" spans="1:10">
      <c r="A351" t="s">
        <v>533</v>
      </c>
      <c r="B351" t="s">
        <v>479</v>
      </c>
      <c r="C351" t="s">
        <v>489</v>
      </c>
      <c r="D351" s="1">
        <v>19.42</v>
      </c>
      <c r="E351" s="2">
        <v>3.5</v>
      </c>
      <c r="F351" s="2">
        <v>67.97</v>
      </c>
      <c r="G351" t="s">
        <v>481</v>
      </c>
      <c r="H351">
        <f ca="1">IF(67.97&lt;&gt;67.97,0,0)</f>
        <v>0</v>
      </c>
      <c r="I351" t="s">
        <v>14</v>
      </c>
      <c r="J351" t="s">
        <v>14</v>
      </c>
    </row>
    <row r="352" spans="1:10">
      <c r="A352" t="s">
        <v>534</v>
      </c>
      <c r="B352" t="s">
        <v>479</v>
      </c>
      <c r="C352" t="s">
        <v>489</v>
      </c>
      <c r="D352" s="1">
        <v>19.37</v>
      </c>
      <c r="E352" s="2">
        <v>3.5</v>
      </c>
      <c r="F352" s="2">
        <v>67.8</v>
      </c>
      <c r="G352" t="s">
        <v>481</v>
      </c>
      <c r="H352">
        <f ca="1">IF(67.8&lt;&gt;67.8,0,0)</f>
        <v>0</v>
      </c>
      <c r="I352" t="s">
        <v>14</v>
      </c>
      <c r="J352" t="s">
        <v>14</v>
      </c>
    </row>
    <row r="353" spans="1:10">
      <c r="A353" t="s">
        <v>535</v>
      </c>
      <c r="B353" t="s">
        <v>479</v>
      </c>
      <c r="C353" t="s">
        <v>495</v>
      </c>
      <c r="D353" s="1">
        <v>19.35</v>
      </c>
      <c r="E353" s="2">
        <v>3.5</v>
      </c>
      <c r="F353" s="2">
        <v>67.73</v>
      </c>
      <c r="G353" t="s">
        <v>481</v>
      </c>
      <c r="H353">
        <f ca="1">IF(67.73&lt;&gt;67.73,0,0)</f>
        <v>0</v>
      </c>
      <c r="I353" t="s">
        <v>14</v>
      </c>
      <c r="J353" t="s">
        <v>14</v>
      </c>
    </row>
    <row r="354" spans="1:10">
      <c r="A354" t="s">
        <v>536</v>
      </c>
      <c r="B354" t="s">
        <v>537</v>
      </c>
      <c r="C354" t="s">
        <v>489</v>
      </c>
      <c r="D354" s="1">
        <v>20.32</v>
      </c>
      <c r="E354" s="2">
        <v>3.5</v>
      </c>
      <c r="F354" s="2">
        <v>71.12</v>
      </c>
      <c r="G354" t="s">
        <v>538</v>
      </c>
      <c r="H354">
        <f ca="1">IF(71.12&lt;&gt;71.12,0,0)</f>
        <v>0</v>
      </c>
      <c r="I354" t="s">
        <v>14</v>
      </c>
      <c r="J354" t="s">
        <v>14</v>
      </c>
    </row>
    <row r="355" spans="1:10">
      <c r="A355" t="s">
        <v>539</v>
      </c>
      <c r="B355" t="s">
        <v>537</v>
      </c>
      <c r="C355" t="s">
        <v>487</v>
      </c>
      <c r="D355" s="1">
        <v>20.32</v>
      </c>
      <c r="E355" s="2">
        <v>5.15</v>
      </c>
      <c r="F355" s="2">
        <v>104.65</v>
      </c>
      <c r="G355" t="s">
        <v>538</v>
      </c>
      <c r="H355">
        <f ca="1">IF(104.65&lt;&gt;104.65,0,0)</f>
        <v>0</v>
      </c>
      <c r="I355" t="s">
        <v>14</v>
      </c>
      <c r="J355" t="s">
        <v>14</v>
      </c>
    </row>
    <row r="356" spans="1:10">
      <c r="A356" t="s">
        <v>540</v>
      </c>
      <c r="B356" t="s">
        <v>537</v>
      </c>
      <c r="C356" t="s">
        <v>480</v>
      </c>
      <c r="D356" s="1">
        <v>20.32</v>
      </c>
      <c r="E356" s="2">
        <v>3.5</v>
      </c>
      <c r="F356" s="2">
        <v>71.12</v>
      </c>
      <c r="G356" t="s">
        <v>538</v>
      </c>
      <c r="H356">
        <f ca="1">IF(71.12&lt;&gt;71.12,0,0)</f>
        <v>0</v>
      </c>
      <c r="I356" t="s">
        <v>14</v>
      </c>
      <c r="J356" t="s">
        <v>14</v>
      </c>
    </row>
    <row r="357" spans="1:10">
      <c r="A357" t="s">
        <v>541</v>
      </c>
      <c r="B357" t="s">
        <v>537</v>
      </c>
      <c r="C357" t="s">
        <v>521</v>
      </c>
      <c r="D357" s="1">
        <v>20.43</v>
      </c>
      <c r="E357" s="2">
        <v>8.05</v>
      </c>
      <c r="F357" s="2">
        <v>164.46</v>
      </c>
      <c r="G357" t="s">
        <v>538</v>
      </c>
      <c r="H357">
        <f ca="1">IF(164.46&lt;&gt;164.46,0,0)</f>
        <v>0</v>
      </c>
      <c r="I357" t="s">
        <v>14</v>
      </c>
      <c r="J357" t="s">
        <v>14</v>
      </c>
    </row>
    <row r="358" spans="1:10">
      <c r="A358" t="s">
        <v>542</v>
      </c>
      <c r="B358" t="s">
        <v>537</v>
      </c>
      <c r="C358" t="s">
        <v>495</v>
      </c>
      <c r="D358" s="1">
        <v>20.34</v>
      </c>
      <c r="E358" s="2">
        <v>3.5</v>
      </c>
      <c r="F358" s="2">
        <v>71.19</v>
      </c>
      <c r="G358" t="s">
        <v>538</v>
      </c>
      <c r="H358">
        <f ca="1">IF(71.19&lt;&gt;71.19,0,0)</f>
        <v>0</v>
      </c>
      <c r="I358" t="s">
        <v>14</v>
      </c>
      <c r="J358" t="s">
        <v>14</v>
      </c>
    </row>
    <row r="359" spans="1:10">
      <c r="A359" t="s">
        <v>543</v>
      </c>
      <c r="B359" t="s">
        <v>537</v>
      </c>
      <c r="C359" t="s">
        <v>483</v>
      </c>
      <c r="D359" s="1">
        <v>20.37</v>
      </c>
      <c r="E359" s="2">
        <v>4.55</v>
      </c>
      <c r="F359" s="2">
        <v>92.68</v>
      </c>
      <c r="G359" t="s">
        <v>538</v>
      </c>
      <c r="H359">
        <f ca="1">IF(92.68&lt;&gt;92.68,0,0)</f>
        <v>0</v>
      </c>
      <c r="I359" t="s">
        <v>14</v>
      </c>
      <c r="J359" t="s">
        <v>14</v>
      </c>
    </row>
    <row r="360" spans="1:10">
      <c r="A360" t="s">
        <v>544</v>
      </c>
      <c r="B360" t="s">
        <v>537</v>
      </c>
      <c r="C360" t="s">
        <v>545</v>
      </c>
      <c r="D360" s="1">
        <v>20.34</v>
      </c>
      <c r="E360" s="2">
        <v>5.7</v>
      </c>
      <c r="F360" s="2">
        <v>115.94</v>
      </c>
      <c r="G360" t="s">
        <v>538</v>
      </c>
      <c r="H360">
        <f ca="1">IF(115.94&lt;&gt;115.94,0,0)</f>
        <v>0</v>
      </c>
      <c r="I360" t="s">
        <v>14</v>
      </c>
      <c r="J360" t="s">
        <v>14</v>
      </c>
    </row>
    <row r="361" spans="1:10">
      <c r="A361" t="s">
        <v>546</v>
      </c>
      <c r="B361" t="s">
        <v>537</v>
      </c>
      <c r="C361" t="s">
        <v>547</v>
      </c>
      <c r="D361" s="1">
        <v>20.38</v>
      </c>
      <c r="E361" s="2">
        <v>4.95</v>
      </c>
      <c r="F361" s="2">
        <v>100.88</v>
      </c>
      <c r="G361" t="s">
        <v>538</v>
      </c>
      <c r="H361">
        <f ca="1">IF(100.88&lt;&gt;100.88,0,0)</f>
        <v>0</v>
      </c>
      <c r="I361" t="s">
        <v>14</v>
      </c>
      <c r="J361" t="s">
        <v>14</v>
      </c>
    </row>
    <row r="362" spans="1:10">
      <c r="A362" t="s">
        <v>548</v>
      </c>
      <c r="B362" t="s">
        <v>537</v>
      </c>
      <c r="C362" t="s">
        <v>505</v>
      </c>
      <c r="D362" s="1">
        <v>20.43</v>
      </c>
      <c r="E362" s="2">
        <v>6.4</v>
      </c>
      <c r="F362" s="2">
        <v>130.75</v>
      </c>
      <c r="G362" t="s">
        <v>538</v>
      </c>
      <c r="H362">
        <f ca="1">IF(130.75&lt;&gt;130.75,0,0)</f>
        <v>0</v>
      </c>
      <c r="I362" t="s">
        <v>14</v>
      </c>
      <c r="J362" t="s">
        <v>14</v>
      </c>
    </row>
    <row r="363" spans="1:10">
      <c r="A363" t="s">
        <v>549</v>
      </c>
      <c r="B363" t="s">
        <v>537</v>
      </c>
      <c r="C363" t="s">
        <v>550</v>
      </c>
      <c r="D363" s="1">
        <v>20.37</v>
      </c>
      <c r="E363" s="2">
        <v>6.95</v>
      </c>
      <c r="F363" s="2">
        <v>141.57</v>
      </c>
      <c r="G363" t="s">
        <v>538</v>
      </c>
      <c r="H363">
        <f ca="1">IF(141.57&lt;&gt;141.57,0,0)</f>
        <v>0</v>
      </c>
      <c r="I363" t="s">
        <v>14</v>
      </c>
      <c r="J363" t="s">
        <v>14</v>
      </c>
    </row>
    <row r="364" spans="1:10">
      <c r="A364" t="s">
        <v>551</v>
      </c>
      <c r="B364" t="s">
        <v>537</v>
      </c>
      <c r="C364" t="s">
        <v>503</v>
      </c>
      <c r="D364" s="1">
        <v>20.37</v>
      </c>
      <c r="E364" s="2">
        <v>5.95</v>
      </c>
      <c r="F364" s="2">
        <v>121.2</v>
      </c>
      <c r="G364" t="s">
        <v>538</v>
      </c>
      <c r="H364">
        <f ca="1">IF(121.2&lt;&gt;121.2,0,0)</f>
        <v>0</v>
      </c>
      <c r="I364" t="s">
        <v>14</v>
      </c>
      <c r="J364" t="s">
        <v>14</v>
      </c>
    </row>
    <row r="365" spans="1:10">
      <c r="A365" t="s">
        <v>552</v>
      </c>
      <c r="B365" t="s">
        <v>537</v>
      </c>
      <c r="C365" t="s">
        <v>505</v>
      </c>
      <c r="D365" s="1">
        <v>20.42</v>
      </c>
      <c r="E365" s="2">
        <v>6.4</v>
      </c>
      <c r="F365" s="2">
        <v>130.69</v>
      </c>
      <c r="G365" t="s">
        <v>538</v>
      </c>
      <c r="H365">
        <f ca="1">IF(130.69&lt;&gt;130.69,0,0)</f>
        <v>0</v>
      </c>
      <c r="I365" t="s">
        <v>14</v>
      </c>
      <c r="J365" t="s">
        <v>14</v>
      </c>
    </row>
    <row r="366" spans="1:10">
      <c r="A366" t="s">
        <v>553</v>
      </c>
      <c r="B366" t="s">
        <v>537</v>
      </c>
      <c r="C366" t="s">
        <v>554</v>
      </c>
      <c r="D366" s="1">
        <v>20.44</v>
      </c>
      <c r="E366" s="2">
        <v>5.95</v>
      </c>
      <c r="F366" s="2">
        <v>121.62</v>
      </c>
      <c r="G366" t="s">
        <v>538</v>
      </c>
      <c r="H366">
        <f ca="1">IF(121.62&lt;&gt;121.62,0,0)</f>
        <v>0</v>
      </c>
      <c r="I366" t="s">
        <v>14</v>
      </c>
      <c r="J366" t="s">
        <v>14</v>
      </c>
    </row>
    <row r="367" spans="1:10">
      <c r="A367" t="s">
        <v>555</v>
      </c>
      <c r="B367" t="s">
        <v>537</v>
      </c>
      <c r="C367" t="s">
        <v>556</v>
      </c>
      <c r="D367" s="1">
        <v>20.45</v>
      </c>
      <c r="E367" s="2">
        <v>3.7</v>
      </c>
      <c r="F367" s="2">
        <v>75.67</v>
      </c>
      <c r="G367" t="s">
        <v>538</v>
      </c>
      <c r="H367">
        <f ca="1">IF(75.67&lt;&gt;75.67,0,0)</f>
        <v>0</v>
      </c>
      <c r="I367" t="s">
        <v>14</v>
      </c>
      <c r="J367" t="s">
        <v>14</v>
      </c>
    </row>
    <row r="368" spans="1:10">
      <c r="A368" t="s">
        <v>557</v>
      </c>
      <c r="B368" t="s">
        <v>537</v>
      </c>
      <c r="C368" t="s">
        <v>483</v>
      </c>
      <c r="D368" s="1">
        <v>20.45</v>
      </c>
      <c r="E368" s="2">
        <v>4.55</v>
      </c>
      <c r="F368" s="2">
        <v>93.05</v>
      </c>
      <c r="G368" t="s">
        <v>538</v>
      </c>
      <c r="H368">
        <f ca="1">IF(93.05&lt;&gt;93.05,0,0)</f>
        <v>0</v>
      </c>
      <c r="I368" t="s">
        <v>14</v>
      </c>
      <c r="J368" t="s">
        <v>14</v>
      </c>
    </row>
    <row r="369" spans="1:10">
      <c r="A369" t="s">
        <v>558</v>
      </c>
      <c r="B369" t="s">
        <v>537</v>
      </c>
      <c r="C369" t="s">
        <v>62</v>
      </c>
      <c r="D369" s="1">
        <v>20.26</v>
      </c>
      <c r="E369" s="2">
        <v>6.4</v>
      </c>
      <c r="F369" s="2">
        <v>129.66</v>
      </c>
      <c r="G369" t="s">
        <v>538</v>
      </c>
      <c r="H369">
        <f ca="1">IF(129.66&lt;&gt;129.66,0,0)</f>
        <v>0</v>
      </c>
      <c r="I369" t="s">
        <v>14</v>
      </c>
      <c r="J369" t="s">
        <v>14</v>
      </c>
    </row>
    <row r="370" spans="1:10">
      <c r="A370" t="s">
        <v>559</v>
      </c>
      <c r="B370" t="s">
        <v>537</v>
      </c>
      <c r="C370" t="s">
        <v>560</v>
      </c>
      <c r="D370" s="1">
        <v>20.45</v>
      </c>
      <c r="E370" s="2">
        <v>6.2</v>
      </c>
      <c r="F370" s="2">
        <v>126.79</v>
      </c>
      <c r="G370" t="s">
        <v>538</v>
      </c>
      <c r="H370">
        <f ca="1">IF(126.79&lt;&gt;126.79,0,0)</f>
        <v>0</v>
      </c>
      <c r="I370" t="s">
        <v>14</v>
      </c>
      <c r="J370" t="s">
        <v>14</v>
      </c>
    </row>
    <row r="371" spans="1:10">
      <c r="A371" t="s">
        <v>561</v>
      </c>
      <c r="B371" t="s">
        <v>537</v>
      </c>
      <c r="C371" t="s">
        <v>562</v>
      </c>
      <c r="D371" s="1">
        <v>20.34</v>
      </c>
      <c r="E371" s="2">
        <v>5.95</v>
      </c>
      <c r="F371" s="2">
        <v>121.02</v>
      </c>
      <c r="G371" t="s">
        <v>538</v>
      </c>
      <c r="H371">
        <f ca="1">IF(121.02&lt;&gt;121.02,0,0)</f>
        <v>0</v>
      </c>
      <c r="I371" t="s">
        <v>14</v>
      </c>
      <c r="J371" t="s">
        <v>14</v>
      </c>
    </row>
    <row r="372" spans="1:10">
      <c r="A372" t="s">
        <v>563</v>
      </c>
      <c r="B372" t="s">
        <v>537</v>
      </c>
      <c r="C372" t="s">
        <v>564</v>
      </c>
      <c r="D372" s="1">
        <v>20.28</v>
      </c>
      <c r="E372" s="2">
        <v>5.95</v>
      </c>
      <c r="F372" s="2">
        <v>120.67</v>
      </c>
      <c r="G372" t="s">
        <v>538</v>
      </c>
      <c r="H372">
        <f ca="1">IF(120.67&lt;&gt;120.67,0,0)</f>
        <v>0</v>
      </c>
      <c r="I372" t="s">
        <v>14</v>
      </c>
      <c r="J372" t="s">
        <v>14</v>
      </c>
    </row>
    <row r="373" spans="1:10">
      <c r="A373" t="s">
        <v>565</v>
      </c>
      <c r="B373" t="s">
        <v>537</v>
      </c>
      <c r="C373" t="s">
        <v>566</v>
      </c>
      <c r="D373" s="1">
        <v>20.21</v>
      </c>
      <c r="E373" s="2">
        <v>3.5</v>
      </c>
      <c r="F373" s="2">
        <v>70.74</v>
      </c>
      <c r="G373" t="s">
        <v>538</v>
      </c>
      <c r="H373">
        <f ca="1">IF(70.74&lt;&gt;70.74,0,0)</f>
        <v>0</v>
      </c>
      <c r="I373" t="s">
        <v>14</v>
      </c>
      <c r="J373" t="s">
        <v>14</v>
      </c>
    </row>
    <row r="374" spans="1:10">
      <c r="A374" t="s">
        <v>567</v>
      </c>
      <c r="B374" t="s">
        <v>537</v>
      </c>
      <c r="C374" t="s">
        <v>568</v>
      </c>
      <c r="D374" s="1">
        <v>20.24</v>
      </c>
      <c r="E374" s="2">
        <v>5.95</v>
      </c>
      <c r="F374" s="2">
        <v>120.43</v>
      </c>
      <c r="G374" t="s">
        <v>538</v>
      </c>
      <c r="H374">
        <f ca="1">IF(120.43&lt;&gt;120.43,0,0)</f>
        <v>0</v>
      </c>
      <c r="I374" t="s">
        <v>14</v>
      </c>
      <c r="J374" t="s">
        <v>14</v>
      </c>
    </row>
    <row r="375" spans="1:10">
      <c r="A375" t="s">
        <v>569</v>
      </c>
      <c r="B375" t="s">
        <v>570</v>
      </c>
      <c r="C375" t="s">
        <v>505</v>
      </c>
      <c r="D375" s="1">
        <v>20.8</v>
      </c>
      <c r="E375" s="2">
        <v>6.4</v>
      </c>
      <c r="F375" s="2">
        <v>133.12</v>
      </c>
      <c r="G375" t="s">
        <v>571</v>
      </c>
      <c r="H375">
        <f ca="1">IF(133.12&lt;&gt;133.12,0,0)</f>
        <v>0</v>
      </c>
      <c r="I375" t="s">
        <v>14</v>
      </c>
      <c r="J375" t="s">
        <v>14</v>
      </c>
    </row>
    <row r="376" spans="1:10">
      <c r="A376" t="s">
        <v>572</v>
      </c>
      <c r="B376" t="s">
        <v>570</v>
      </c>
      <c r="C376" t="s">
        <v>480</v>
      </c>
      <c r="D376" s="1">
        <v>20.88</v>
      </c>
      <c r="E376" s="2">
        <v>3.5</v>
      </c>
      <c r="F376" s="2">
        <v>73.08</v>
      </c>
      <c r="G376" t="s">
        <v>571</v>
      </c>
      <c r="H376">
        <f ca="1">IF(73.08&lt;&gt;73.08,0,0)</f>
        <v>0</v>
      </c>
      <c r="I376" t="s">
        <v>14</v>
      </c>
      <c r="J376" t="s">
        <v>14</v>
      </c>
    </row>
    <row r="377" spans="1:10">
      <c r="A377" t="s">
        <v>573</v>
      </c>
      <c r="B377" t="s">
        <v>570</v>
      </c>
      <c r="C377" t="s">
        <v>503</v>
      </c>
      <c r="D377" s="1">
        <v>20.86</v>
      </c>
      <c r="E377" s="2">
        <v>5.95</v>
      </c>
      <c r="F377" s="2">
        <v>124.12</v>
      </c>
      <c r="G377" t="s">
        <v>571</v>
      </c>
      <c r="H377">
        <f ca="1">IF(124.12&lt;&gt;124.12,0,0)</f>
        <v>0</v>
      </c>
      <c r="I377" t="s">
        <v>14</v>
      </c>
      <c r="J377" t="s">
        <v>14</v>
      </c>
    </row>
    <row r="378" spans="1:10">
      <c r="A378" t="s">
        <v>574</v>
      </c>
      <c r="B378" t="s">
        <v>570</v>
      </c>
      <c r="C378" t="s">
        <v>483</v>
      </c>
      <c r="D378" s="1">
        <v>20.85</v>
      </c>
      <c r="E378" s="2">
        <v>4.55</v>
      </c>
      <c r="F378" s="2">
        <v>94.87</v>
      </c>
      <c r="G378" t="s">
        <v>571</v>
      </c>
      <c r="H378">
        <f ca="1">IF(94.87&lt;&gt;94.87,0,0)</f>
        <v>0</v>
      </c>
      <c r="I378" t="s">
        <v>14</v>
      </c>
      <c r="J378" t="s">
        <v>14</v>
      </c>
    </row>
    <row r="379" spans="1:10">
      <c r="A379" t="s">
        <v>575</v>
      </c>
      <c r="B379" t="s">
        <v>570</v>
      </c>
      <c r="C379" t="s">
        <v>480</v>
      </c>
      <c r="D379" s="1">
        <v>20.91</v>
      </c>
      <c r="E379" s="2">
        <v>3.5</v>
      </c>
      <c r="F379" s="2">
        <v>73.19</v>
      </c>
      <c r="G379" t="s">
        <v>571</v>
      </c>
      <c r="H379">
        <f ca="1">IF(73.19&lt;&gt;73.18,0.009999999999990905,0)</f>
        <v>0</v>
      </c>
      <c r="I379" t="s">
        <v>14</v>
      </c>
      <c r="J379" t="s">
        <v>14</v>
      </c>
    </row>
    <row r="380" spans="1:10">
      <c r="A380" t="s">
        <v>576</v>
      </c>
      <c r="B380" t="s">
        <v>570</v>
      </c>
      <c r="C380" t="s">
        <v>483</v>
      </c>
      <c r="D380" s="1">
        <v>20.81</v>
      </c>
      <c r="E380" s="2">
        <v>4.55</v>
      </c>
      <c r="F380" s="2">
        <v>94.69</v>
      </c>
      <c r="G380" t="s">
        <v>571</v>
      </c>
      <c r="H380">
        <f ca="1">IF(94.69&lt;&gt;94.69,0,0)</f>
        <v>0</v>
      </c>
      <c r="I380" t="s">
        <v>14</v>
      </c>
      <c r="J380" t="s">
        <v>14</v>
      </c>
    </row>
    <row r="381" spans="1:10">
      <c r="A381" t="s">
        <v>577</v>
      </c>
      <c r="B381" t="s">
        <v>570</v>
      </c>
      <c r="C381" t="s">
        <v>489</v>
      </c>
      <c r="D381" s="1">
        <v>20.88</v>
      </c>
      <c r="E381" s="2">
        <v>3.5</v>
      </c>
      <c r="F381" s="2">
        <v>73.08</v>
      </c>
      <c r="G381" t="s">
        <v>571</v>
      </c>
      <c r="H381">
        <f ca="1">IF(73.08&lt;&gt;73.08,0,0)</f>
        <v>0</v>
      </c>
      <c r="I381" t="s">
        <v>14</v>
      </c>
      <c r="J381" t="s">
        <v>14</v>
      </c>
    </row>
    <row r="382" spans="1:10">
      <c r="A382" t="s">
        <v>578</v>
      </c>
      <c r="B382" t="s">
        <v>570</v>
      </c>
      <c r="C382" t="s">
        <v>497</v>
      </c>
      <c r="D382" s="1">
        <v>20.84</v>
      </c>
      <c r="E382" s="2">
        <v>5.7</v>
      </c>
      <c r="F382" s="2">
        <v>118.79</v>
      </c>
      <c r="G382" t="s">
        <v>571</v>
      </c>
      <c r="H382">
        <f ca="1">IF(118.79&lt;&gt;118.79,0,0)</f>
        <v>0</v>
      </c>
      <c r="I382" t="s">
        <v>14</v>
      </c>
      <c r="J382" t="s">
        <v>14</v>
      </c>
    </row>
    <row r="383" spans="1:10">
      <c r="A383" t="s">
        <v>579</v>
      </c>
      <c r="B383" t="s">
        <v>570</v>
      </c>
      <c r="C383" t="s">
        <v>580</v>
      </c>
      <c r="D383" s="1">
        <v>20.84</v>
      </c>
      <c r="E383" s="2">
        <v>5.15</v>
      </c>
      <c r="F383" s="2">
        <v>107.33</v>
      </c>
      <c r="G383" t="s">
        <v>571</v>
      </c>
      <c r="H383">
        <f ca="1">IF(107.33&lt;&gt;107.33,0,0)</f>
        <v>0</v>
      </c>
      <c r="I383" t="s">
        <v>14</v>
      </c>
      <c r="J383" t="s">
        <v>14</v>
      </c>
    </row>
    <row r="384" spans="1:10">
      <c r="A384" t="s">
        <v>581</v>
      </c>
      <c r="B384" t="s">
        <v>570</v>
      </c>
      <c r="C384" t="s">
        <v>497</v>
      </c>
      <c r="D384" s="1">
        <v>20.82</v>
      </c>
      <c r="E384" s="2">
        <v>5.7</v>
      </c>
      <c r="F384" s="2">
        <v>118.67</v>
      </c>
      <c r="G384" t="s">
        <v>571</v>
      </c>
      <c r="H384">
        <f ca="1">IF(118.67&lt;&gt;118.67,0,0)</f>
        <v>0</v>
      </c>
      <c r="I384" t="s">
        <v>14</v>
      </c>
      <c r="J384" t="s">
        <v>14</v>
      </c>
    </row>
    <row r="385" spans="1:10">
      <c r="A385" t="s">
        <v>582</v>
      </c>
      <c r="B385" t="s">
        <v>570</v>
      </c>
      <c r="C385" t="s">
        <v>505</v>
      </c>
      <c r="D385" s="1">
        <v>20.86</v>
      </c>
      <c r="E385" s="2">
        <v>6.4</v>
      </c>
      <c r="F385" s="2">
        <v>133.5</v>
      </c>
      <c r="G385" t="s">
        <v>571</v>
      </c>
      <c r="H385">
        <f ca="1">IF(133.5&lt;&gt;133.5,0,0)</f>
        <v>0</v>
      </c>
      <c r="I385" t="s">
        <v>14</v>
      </c>
      <c r="J385" t="s">
        <v>14</v>
      </c>
    </row>
    <row r="386" spans="1:10">
      <c r="A386" t="s">
        <v>583</v>
      </c>
      <c r="B386" t="s">
        <v>570</v>
      </c>
      <c r="C386" t="s">
        <v>505</v>
      </c>
      <c r="D386" s="1">
        <v>20.85</v>
      </c>
      <c r="E386" s="2">
        <v>6.4</v>
      </c>
      <c r="F386" s="2">
        <v>133.44</v>
      </c>
      <c r="G386" t="s">
        <v>571</v>
      </c>
      <c r="H386">
        <f ca="1">IF(133.44&lt;&gt;133.44,0,0)</f>
        <v>0</v>
      </c>
      <c r="I386" t="s">
        <v>14</v>
      </c>
      <c r="J386" t="s">
        <v>14</v>
      </c>
    </row>
    <row r="387" spans="1:10">
      <c r="A387" t="s">
        <v>584</v>
      </c>
      <c r="B387" t="s">
        <v>570</v>
      </c>
      <c r="C387" t="s">
        <v>585</v>
      </c>
      <c r="D387" s="1">
        <v>20.89</v>
      </c>
      <c r="E387" s="2">
        <v>4.55</v>
      </c>
      <c r="F387" s="2">
        <v>95.05</v>
      </c>
      <c r="G387" t="s">
        <v>571</v>
      </c>
      <c r="H387">
        <f ca="1">IF(95.05&lt;&gt;95.05,0,0)</f>
        <v>0</v>
      </c>
      <c r="I387" t="s">
        <v>14</v>
      </c>
      <c r="J387" t="s">
        <v>14</v>
      </c>
    </row>
    <row r="388" spans="1:10">
      <c r="A388" t="s">
        <v>586</v>
      </c>
      <c r="B388" t="s">
        <v>570</v>
      </c>
      <c r="C388" t="s">
        <v>510</v>
      </c>
      <c r="D388" s="1">
        <v>20.87</v>
      </c>
      <c r="E388" s="2">
        <v>5.95</v>
      </c>
      <c r="F388" s="2">
        <v>124.18</v>
      </c>
      <c r="G388" t="s">
        <v>571</v>
      </c>
      <c r="H388">
        <f ca="1">IF(124.18&lt;&gt;124.18,0,0)</f>
        <v>0</v>
      </c>
      <c r="I388" t="s">
        <v>14</v>
      </c>
      <c r="J388" t="s">
        <v>14</v>
      </c>
    </row>
    <row r="389" spans="1:10">
      <c r="A389" t="s">
        <v>587</v>
      </c>
      <c r="B389" t="s">
        <v>570</v>
      </c>
      <c r="C389" t="s">
        <v>585</v>
      </c>
      <c r="D389" s="1">
        <v>20.91</v>
      </c>
      <c r="E389" s="2">
        <v>4.55</v>
      </c>
      <c r="F389" s="2">
        <v>95.14</v>
      </c>
      <c r="G389" t="s">
        <v>571</v>
      </c>
      <c r="H389">
        <f ca="1">IF(95.14&lt;&gt;95.14,0,0)</f>
        <v>0</v>
      </c>
      <c r="I389" t="s">
        <v>14</v>
      </c>
      <c r="J389" t="s">
        <v>14</v>
      </c>
    </row>
    <row r="390" spans="1:10">
      <c r="A390" t="s">
        <v>588</v>
      </c>
      <c r="B390" t="s">
        <v>570</v>
      </c>
      <c r="C390" t="s">
        <v>589</v>
      </c>
      <c r="D390" s="1">
        <v>20.88</v>
      </c>
      <c r="E390" s="2">
        <v>7.55</v>
      </c>
      <c r="F390" s="2">
        <v>157.64</v>
      </c>
      <c r="G390" t="s">
        <v>571</v>
      </c>
      <c r="H390">
        <f ca="1">IF(157.64&lt;&gt;157.64,0,0)</f>
        <v>0</v>
      </c>
      <c r="I390" t="s">
        <v>14</v>
      </c>
      <c r="J390" t="s">
        <v>14</v>
      </c>
    </row>
    <row r="391" spans="1:10">
      <c r="A391" t="s">
        <v>590</v>
      </c>
      <c r="B391" t="s">
        <v>570</v>
      </c>
      <c r="C391" t="s">
        <v>489</v>
      </c>
      <c r="D391" s="1">
        <v>20.8</v>
      </c>
      <c r="E391" s="2">
        <v>3.5</v>
      </c>
      <c r="F391" s="2">
        <v>72.8</v>
      </c>
      <c r="G391" t="s">
        <v>571</v>
      </c>
      <c r="H391">
        <f ca="1">IF(72.8&lt;&gt;72.8,0,0)</f>
        <v>0</v>
      </c>
      <c r="I391" t="s">
        <v>14</v>
      </c>
      <c r="J391" t="s">
        <v>14</v>
      </c>
    </row>
    <row r="392" spans="1:10">
      <c r="A392" t="s">
        <v>591</v>
      </c>
      <c r="B392" t="s">
        <v>570</v>
      </c>
      <c r="C392" t="s">
        <v>547</v>
      </c>
      <c r="D392" s="1">
        <v>20.8</v>
      </c>
      <c r="E392" s="2">
        <v>4.95</v>
      </c>
      <c r="F392" s="2">
        <v>102.96</v>
      </c>
      <c r="G392" t="s">
        <v>571</v>
      </c>
      <c r="H392">
        <f ca="1">IF(102.96&lt;&gt;102.96,0,0)</f>
        <v>0</v>
      </c>
      <c r="I392" t="s">
        <v>14</v>
      </c>
      <c r="J392" t="s">
        <v>14</v>
      </c>
    </row>
    <row r="393" spans="1:10">
      <c r="A393" t="s">
        <v>592</v>
      </c>
      <c r="B393" t="s">
        <v>570</v>
      </c>
      <c r="C393" t="s">
        <v>521</v>
      </c>
      <c r="D393" s="1">
        <v>20.83</v>
      </c>
      <c r="E393" s="2">
        <v>8.05</v>
      </c>
      <c r="F393" s="2">
        <v>167.68</v>
      </c>
      <c r="G393" t="s">
        <v>571</v>
      </c>
      <c r="H393">
        <f ca="1">IF(167.68&lt;&gt;167.68,0,0)</f>
        <v>0</v>
      </c>
      <c r="I393" t="s">
        <v>14</v>
      </c>
      <c r="J393" t="s">
        <v>14</v>
      </c>
    </row>
    <row r="394" spans="1:10">
      <c r="A394" t="s">
        <v>593</v>
      </c>
      <c r="B394" t="s">
        <v>570</v>
      </c>
      <c r="C394" t="s">
        <v>594</v>
      </c>
      <c r="D394" s="1">
        <v>20.78</v>
      </c>
      <c r="E394" s="2">
        <v>4.4</v>
      </c>
      <c r="F394" s="2">
        <v>91.43</v>
      </c>
      <c r="G394" t="s">
        <v>571</v>
      </c>
      <c r="H394">
        <f ca="1">IF(91.43&lt;&gt;91.43,0,0)</f>
        <v>0</v>
      </c>
      <c r="I394" t="s">
        <v>14</v>
      </c>
      <c r="J394" t="s">
        <v>14</v>
      </c>
    </row>
    <row r="395" spans="1:10">
      <c r="A395" t="s">
        <v>595</v>
      </c>
      <c r="B395" t="s">
        <v>570</v>
      </c>
      <c r="C395" t="s">
        <v>483</v>
      </c>
      <c r="D395" s="1">
        <v>20.75</v>
      </c>
      <c r="E395" s="2">
        <v>4.55</v>
      </c>
      <c r="F395" s="2">
        <v>94.41</v>
      </c>
      <c r="G395" t="s">
        <v>571</v>
      </c>
      <c r="H395">
        <f ca="1">IF(94.41&lt;&gt;94.41,0,0)</f>
        <v>0</v>
      </c>
      <c r="I395" t="s">
        <v>14</v>
      </c>
      <c r="J395" t="s">
        <v>14</v>
      </c>
    </row>
    <row r="396" spans="1:10">
      <c r="A396" t="s">
        <v>596</v>
      </c>
      <c r="B396" t="s">
        <v>570</v>
      </c>
      <c r="C396" t="s">
        <v>505</v>
      </c>
      <c r="D396" s="1">
        <v>20.79</v>
      </c>
      <c r="E396" s="2">
        <v>6.4</v>
      </c>
      <c r="F396" s="2">
        <v>133.06</v>
      </c>
      <c r="G396" t="s">
        <v>571</v>
      </c>
      <c r="H396">
        <f ca="1">IF(133.06&lt;&gt;133.06,0,0)</f>
        <v>0</v>
      </c>
      <c r="I396" t="s">
        <v>14</v>
      </c>
      <c r="J396" t="s">
        <v>14</v>
      </c>
    </row>
    <row r="397" spans="1:10">
      <c r="A397" t="s">
        <v>597</v>
      </c>
      <c r="B397" t="s">
        <v>570</v>
      </c>
      <c r="C397" t="s">
        <v>480</v>
      </c>
      <c r="D397" s="1">
        <v>20.77</v>
      </c>
      <c r="E397" s="2">
        <v>3.5</v>
      </c>
      <c r="F397" s="2">
        <v>72.7</v>
      </c>
      <c r="G397" t="s">
        <v>571</v>
      </c>
      <c r="H397">
        <f ca="1">IF(72.7&lt;&gt;72.69,0.010000000000005116,0)</f>
        <v>0</v>
      </c>
      <c r="I397" t="s">
        <v>14</v>
      </c>
      <c r="J397" t="s">
        <v>14</v>
      </c>
    </row>
    <row r="398" spans="1:10">
      <c r="A398" t="s">
        <v>598</v>
      </c>
      <c r="B398" t="s">
        <v>570</v>
      </c>
      <c r="C398" t="s">
        <v>497</v>
      </c>
      <c r="D398" s="1">
        <v>20.83</v>
      </c>
      <c r="E398" s="2">
        <v>5.7</v>
      </c>
      <c r="F398" s="2">
        <v>118.73</v>
      </c>
      <c r="G398" t="s">
        <v>571</v>
      </c>
      <c r="H398">
        <f ca="1">IF(118.73&lt;&gt;118.73,0,0)</f>
        <v>0</v>
      </c>
      <c r="I398" t="s">
        <v>14</v>
      </c>
      <c r="J398" t="s">
        <v>14</v>
      </c>
    </row>
    <row r="399" spans="1:10">
      <c r="A399" t="s">
        <v>599</v>
      </c>
      <c r="B399" t="s">
        <v>570</v>
      </c>
      <c r="C399" t="s">
        <v>600</v>
      </c>
      <c r="D399" s="1">
        <v>20.8</v>
      </c>
      <c r="E399" s="2">
        <v>4.2</v>
      </c>
      <c r="F399" s="2">
        <v>87.36</v>
      </c>
      <c r="G399" t="s">
        <v>571</v>
      </c>
      <c r="H399">
        <f ca="1">IF(87.36&lt;&gt;87.36,0,0)</f>
        <v>0</v>
      </c>
      <c r="I399" t="s">
        <v>14</v>
      </c>
      <c r="J399" t="s">
        <v>14</v>
      </c>
    </row>
    <row r="400" spans="1:10">
      <c r="A400" t="s">
        <v>601</v>
      </c>
      <c r="B400" t="s">
        <v>570</v>
      </c>
      <c r="C400" t="s">
        <v>530</v>
      </c>
      <c r="D400" s="1">
        <v>20.8</v>
      </c>
      <c r="E400" s="2">
        <v>3.5</v>
      </c>
      <c r="F400" s="2">
        <v>72.8</v>
      </c>
      <c r="G400" t="s">
        <v>571</v>
      </c>
      <c r="H400">
        <f ca="1">IF(72.8&lt;&gt;72.8,0,0)</f>
        <v>0</v>
      </c>
      <c r="I400" t="s">
        <v>14</v>
      </c>
      <c r="J400" t="s">
        <v>14</v>
      </c>
    </row>
    <row r="401" spans="1:10">
      <c r="A401" t="s">
        <v>602</v>
      </c>
      <c r="B401" t="s">
        <v>570</v>
      </c>
      <c r="C401" t="s">
        <v>521</v>
      </c>
      <c r="D401" s="1">
        <v>20.85</v>
      </c>
      <c r="E401" s="2">
        <v>8.05</v>
      </c>
      <c r="F401" s="2">
        <v>167.84</v>
      </c>
      <c r="G401" t="s">
        <v>571</v>
      </c>
      <c r="H401">
        <f ca="1">IF(167.84&lt;&gt;167.84,0,0)</f>
        <v>0</v>
      </c>
      <c r="I401" t="s">
        <v>14</v>
      </c>
      <c r="J401" t="s">
        <v>14</v>
      </c>
    </row>
    <row r="402" spans="1:10">
      <c r="A402" t="s">
        <v>603</v>
      </c>
      <c r="B402" t="s">
        <v>570</v>
      </c>
      <c r="C402" t="s">
        <v>489</v>
      </c>
      <c r="D402" s="1">
        <v>20.78</v>
      </c>
      <c r="E402" s="2">
        <v>3.5</v>
      </c>
      <c r="F402" s="2">
        <v>72.73</v>
      </c>
      <c r="G402" t="s">
        <v>571</v>
      </c>
      <c r="H402">
        <f ca="1">IF(72.73&lt;&gt;72.73,0,0)</f>
        <v>0</v>
      </c>
      <c r="I402" t="s">
        <v>14</v>
      </c>
      <c r="J402" t="s">
        <v>14</v>
      </c>
    </row>
    <row r="403" spans="1:10">
      <c r="A403" t="s">
        <v>604</v>
      </c>
      <c r="B403" t="s">
        <v>570</v>
      </c>
      <c r="C403" t="s">
        <v>605</v>
      </c>
      <c r="D403" s="1">
        <v>20.81</v>
      </c>
      <c r="E403" s="2">
        <v>4.4</v>
      </c>
      <c r="F403" s="2">
        <v>91.56</v>
      </c>
      <c r="G403" t="s">
        <v>571</v>
      </c>
      <c r="H403">
        <f ca="1">IF(91.56&lt;&gt;91.56,0,0)</f>
        <v>0</v>
      </c>
      <c r="I403" t="s">
        <v>14</v>
      </c>
      <c r="J403" t="s">
        <v>14</v>
      </c>
    </row>
    <row r="404" spans="1:10">
      <c r="A404" t="s">
        <v>606</v>
      </c>
      <c r="B404" t="s">
        <v>570</v>
      </c>
      <c r="C404" t="s">
        <v>607</v>
      </c>
      <c r="D404" s="1">
        <v>20.67</v>
      </c>
      <c r="E404" s="2">
        <v>4.55</v>
      </c>
      <c r="F404" s="2">
        <v>94.05</v>
      </c>
      <c r="G404" t="s">
        <v>571</v>
      </c>
      <c r="H404">
        <f ca="1">IF(94.05&lt;&gt;94.05,0,0)</f>
        <v>0</v>
      </c>
      <c r="I404" t="s">
        <v>14</v>
      </c>
      <c r="J404" t="s">
        <v>14</v>
      </c>
    </row>
    <row r="405" spans="1:10">
      <c r="A405" t="s">
        <v>608</v>
      </c>
      <c r="B405" t="s">
        <v>570</v>
      </c>
      <c r="C405" t="s">
        <v>609</v>
      </c>
      <c r="D405" s="1">
        <v>20.19</v>
      </c>
      <c r="E405" s="2">
        <v>5.7</v>
      </c>
      <c r="F405" s="2">
        <v>115.08</v>
      </c>
      <c r="G405" t="s">
        <v>571</v>
      </c>
      <c r="H405">
        <f ca="1">IF(115.08&lt;&gt;115.08,0,0)</f>
        <v>0</v>
      </c>
      <c r="I405" t="s">
        <v>14</v>
      </c>
      <c r="J405" t="s">
        <v>14</v>
      </c>
    </row>
    <row r="406" spans="1:10">
      <c r="A406" t="s">
        <v>610</v>
      </c>
      <c r="B406" t="s">
        <v>570</v>
      </c>
      <c r="C406" t="s">
        <v>611</v>
      </c>
      <c r="D406" s="1">
        <v>20.59</v>
      </c>
      <c r="E406" s="2">
        <v>4.95</v>
      </c>
      <c r="F406" s="2">
        <v>101.92</v>
      </c>
      <c r="G406" t="s">
        <v>571</v>
      </c>
      <c r="H406">
        <f ca="1">IF(101.92&lt;&gt;101.92,0,0)</f>
        <v>0</v>
      </c>
      <c r="I406" t="s">
        <v>14</v>
      </c>
      <c r="J406" t="s">
        <v>14</v>
      </c>
    </row>
    <row r="407" spans="1:10">
      <c r="A407" t="s">
        <v>612</v>
      </c>
      <c r="B407" t="s">
        <v>570</v>
      </c>
      <c r="C407" t="s">
        <v>562</v>
      </c>
      <c r="D407" s="1">
        <v>20.63</v>
      </c>
      <c r="E407" s="2">
        <v>5.95</v>
      </c>
      <c r="F407" s="2">
        <v>122.75</v>
      </c>
      <c r="G407" t="s">
        <v>571</v>
      </c>
      <c r="H407">
        <f ca="1">IF(122.75&lt;&gt;122.75,0,0)</f>
        <v>0</v>
      </c>
      <c r="I407" t="s">
        <v>14</v>
      </c>
      <c r="J407" t="s">
        <v>14</v>
      </c>
    </row>
    <row r="408" spans="1:10">
      <c r="A408" t="s">
        <v>613</v>
      </c>
      <c r="B408" t="s">
        <v>570</v>
      </c>
      <c r="C408" t="s">
        <v>562</v>
      </c>
      <c r="D408" s="1">
        <v>20.63</v>
      </c>
      <c r="E408" s="2">
        <v>5.95</v>
      </c>
      <c r="F408" s="2">
        <v>122.75</v>
      </c>
      <c r="G408" t="s">
        <v>571</v>
      </c>
      <c r="H408">
        <f ca="1">IF(122.75&lt;&gt;122.75,0,0)</f>
        <v>0</v>
      </c>
      <c r="I408" t="s">
        <v>14</v>
      </c>
      <c r="J408" t="s">
        <v>14</v>
      </c>
    </row>
    <row r="409" spans="1:10">
      <c r="A409" t="s">
        <v>614</v>
      </c>
      <c r="B409" t="s">
        <v>570</v>
      </c>
      <c r="C409" t="s">
        <v>564</v>
      </c>
      <c r="D409" s="1">
        <v>20.69</v>
      </c>
      <c r="E409" s="2">
        <v>5.95</v>
      </c>
      <c r="F409" s="2">
        <v>123.11</v>
      </c>
      <c r="G409" t="s">
        <v>571</v>
      </c>
      <c r="H409">
        <f ca="1">IF(123.11&lt;&gt;123.11,0,0)</f>
        <v>0</v>
      </c>
      <c r="I409" t="s">
        <v>14</v>
      </c>
      <c r="J409" t="s">
        <v>14</v>
      </c>
    </row>
    <row r="410" spans="1:10">
      <c r="A410" t="s">
        <v>615</v>
      </c>
      <c r="B410" t="s">
        <v>570</v>
      </c>
      <c r="C410" t="s">
        <v>566</v>
      </c>
      <c r="D410" s="1">
        <v>20.14</v>
      </c>
      <c r="E410" s="2">
        <v>3.5</v>
      </c>
      <c r="F410" s="2">
        <v>70.49</v>
      </c>
      <c r="G410" t="s">
        <v>571</v>
      </c>
      <c r="H410">
        <f ca="1">IF(70.49&lt;&gt;70.49,0,0)</f>
        <v>0</v>
      </c>
      <c r="I410" t="s">
        <v>14</v>
      </c>
      <c r="J410" t="s">
        <v>14</v>
      </c>
    </row>
    <row r="411" spans="1:10">
      <c r="A411" t="s">
        <v>616</v>
      </c>
      <c r="B411" t="s">
        <v>570</v>
      </c>
      <c r="C411" t="s">
        <v>568</v>
      </c>
      <c r="D411" s="1">
        <v>20.61</v>
      </c>
      <c r="E411" s="2">
        <v>5.95</v>
      </c>
      <c r="F411" s="2">
        <v>122.63</v>
      </c>
      <c r="G411" t="s">
        <v>571</v>
      </c>
      <c r="H411">
        <f ca="1">IF(122.63&lt;&gt;122.63,0,0)</f>
        <v>0</v>
      </c>
      <c r="I411" t="s">
        <v>14</v>
      </c>
      <c r="J411" t="s">
        <v>14</v>
      </c>
    </row>
    <row r="412" spans="1:10">
      <c r="A412" t="s">
        <v>617</v>
      </c>
      <c r="B412" t="s">
        <v>618</v>
      </c>
      <c r="C412" t="s">
        <v>619</v>
      </c>
      <c r="D412" s="1">
        <v>20.46</v>
      </c>
      <c r="E412" s="2">
        <v>3.7</v>
      </c>
      <c r="F412" s="2">
        <v>75.7</v>
      </c>
      <c r="G412" t="s">
        <v>620</v>
      </c>
      <c r="H412">
        <f ca="1">IF(75.7&lt;&gt;75.7,0,0)</f>
        <v>0</v>
      </c>
      <c r="I412" t="s">
        <v>14</v>
      </c>
      <c r="J412" t="s">
        <v>14</v>
      </c>
    </row>
    <row r="413" spans="1:10">
      <c r="A413" t="s">
        <v>621</v>
      </c>
      <c r="B413" t="s">
        <v>618</v>
      </c>
      <c r="C413" t="s">
        <v>505</v>
      </c>
      <c r="D413" s="1">
        <v>20.49</v>
      </c>
      <c r="E413" s="2">
        <v>6.4</v>
      </c>
      <c r="F413" s="2">
        <v>131.14</v>
      </c>
      <c r="G413" t="s">
        <v>620</v>
      </c>
      <c r="H413">
        <f ca="1">IF(131.14&lt;&gt;131.14,0,0)</f>
        <v>0</v>
      </c>
      <c r="I413" t="s">
        <v>14</v>
      </c>
      <c r="J413" t="s">
        <v>14</v>
      </c>
    </row>
    <row r="414" spans="1:10">
      <c r="A414" t="s">
        <v>622</v>
      </c>
      <c r="B414" t="s">
        <v>618</v>
      </c>
      <c r="C414" t="s">
        <v>489</v>
      </c>
      <c r="D414" s="1">
        <v>20.52</v>
      </c>
      <c r="E414" s="2">
        <v>3.5</v>
      </c>
      <c r="F414" s="2">
        <v>71.82</v>
      </c>
      <c r="G414" t="s">
        <v>620</v>
      </c>
      <c r="H414">
        <f ca="1">IF(71.82&lt;&gt;71.82,0,0)</f>
        <v>0</v>
      </c>
      <c r="I414" t="s">
        <v>14</v>
      </c>
      <c r="J414" t="s">
        <v>14</v>
      </c>
    </row>
    <row r="415" spans="1:10">
      <c r="A415" t="s">
        <v>623</v>
      </c>
      <c r="B415" t="s">
        <v>618</v>
      </c>
      <c r="C415" t="s">
        <v>624</v>
      </c>
      <c r="D415" s="1">
        <v>20.47</v>
      </c>
      <c r="E415" s="2">
        <v>5.15</v>
      </c>
      <c r="F415" s="2">
        <v>105.42</v>
      </c>
      <c r="G415" t="s">
        <v>620</v>
      </c>
      <c r="H415">
        <f ca="1">IF(105.42&lt;&gt;105.42,0,0)</f>
        <v>0</v>
      </c>
      <c r="I415" t="s">
        <v>14</v>
      </c>
      <c r="J415" t="s">
        <v>14</v>
      </c>
    </row>
    <row r="416" spans="1:10">
      <c r="A416" t="s">
        <v>625</v>
      </c>
      <c r="B416" t="s">
        <v>618</v>
      </c>
      <c r="C416" t="s">
        <v>483</v>
      </c>
      <c r="D416" s="1">
        <v>20.54</v>
      </c>
      <c r="E416" s="2">
        <v>4.55</v>
      </c>
      <c r="F416" s="2">
        <v>93.46</v>
      </c>
      <c r="G416" t="s">
        <v>620</v>
      </c>
      <c r="H416">
        <f ca="1">IF(93.46&lt;&gt;93.46,0,0)</f>
        <v>0</v>
      </c>
      <c r="I416" t="s">
        <v>14</v>
      </c>
      <c r="J416" t="s">
        <v>14</v>
      </c>
    </row>
    <row r="417" spans="1:10">
      <c r="A417" t="s">
        <v>626</v>
      </c>
      <c r="B417" t="s">
        <v>618</v>
      </c>
      <c r="C417" t="s">
        <v>521</v>
      </c>
      <c r="D417" s="1">
        <v>20.53</v>
      </c>
      <c r="E417" s="2">
        <v>8.05</v>
      </c>
      <c r="F417" s="2">
        <v>165.27</v>
      </c>
      <c r="G417" t="s">
        <v>620</v>
      </c>
      <c r="H417">
        <f ca="1">IF(165.27&lt;&gt;165.27,0,0)</f>
        <v>0</v>
      </c>
      <c r="I417" t="s">
        <v>14</v>
      </c>
      <c r="J417" t="s">
        <v>14</v>
      </c>
    </row>
    <row r="418" spans="1:10">
      <c r="A418" t="s">
        <v>627</v>
      </c>
      <c r="B418" t="s">
        <v>628</v>
      </c>
      <c r="C418" t="s">
        <v>108</v>
      </c>
      <c r="D418" s="1">
        <v>20.69</v>
      </c>
      <c r="E418" s="2">
        <v>6.4</v>
      </c>
      <c r="F418" s="2">
        <v>132.42</v>
      </c>
      <c r="G418" t="s">
        <v>629</v>
      </c>
      <c r="H418">
        <f ca="1">IF(132.42&lt;&gt;132.42,0,0)</f>
        <v>0</v>
      </c>
      <c r="I418" t="s">
        <v>14</v>
      </c>
      <c r="J418" t="s">
        <v>14</v>
      </c>
    </row>
    <row r="419" spans="1:10">
      <c r="A419" t="s">
        <v>630</v>
      </c>
      <c r="B419" t="s">
        <v>628</v>
      </c>
      <c r="C419" t="s">
        <v>141</v>
      </c>
      <c r="D419" s="1">
        <v>20.7</v>
      </c>
      <c r="E419" s="2">
        <v>4.4</v>
      </c>
      <c r="F419" s="2">
        <v>91.08</v>
      </c>
      <c r="G419" t="s">
        <v>629</v>
      </c>
      <c r="H419">
        <f ca="1">IF(91.08&lt;&gt;91.08,0,0)</f>
        <v>0</v>
      </c>
      <c r="I419" t="s">
        <v>14</v>
      </c>
      <c r="J419" t="s">
        <v>14</v>
      </c>
    </row>
    <row r="420" spans="1:10">
      <c r="A420" t="s">
        <v>631</v>
      </c>
      <c r="B420" t="s">
        <v>628</v>
      </c>
      <c r="C420" t="s">
        <v>105</v>
      </c>
      <c r="D420" s="1">
        <v>20.67</v>
      </c>
      <c r="E420" s="2">
        <v>3.5</v>
      </c>
      <c r="F420" s="2">
        <v>72.35</v>
      </c>
      <c r="G420" t="s">
        <v>629</v>
      </c>
      <c r="H420">
        <f ca="1">IF(72.35&lt;&gt;72.34,0.009999999999990905,0)</f>
        <v>0</v>
      </c>
      <c r="I420" t="s">
        <v>14</v>
      </c>
      <c r="J420" t="s">
        <v>14</v>
      </c>
    </row>
    <row r="421" spans="1:10">
      <c r="A421" t="s">
        <v>632</v>
      </c>
      <c r="B421" t="s">
        <v>628</v>
      </c>
      <c r="C421" t="s">
        <v>110</v>
      </c>
      <c r="D421" s="1">
        <v>20.64</v>
      </c>
      <c r="E421" s="2">
        <v>7.1</v>
      </c>
      <c r="F421" s="2">
        <v>146.54</v>
      </c>
      <c r="G421" t="s">
        <v>629</v>
      </c>
      <c r="H421">
        <f ca="1">IF(146.54&lt;&gt;146.54,0,0)</f>
        <v>0</v>
      </c>
      <c r="I421" t="s">
        <v>14</v>
      </c>
      <c r="J421" t="s">
        <v>14</v>
      </c>
    </row>
    <row r="422" spans="1:10">
      <c r="A422" t="s">
        <v>633</v>
      </c>
      <c r="B422" t="s">
        <v>628</v>
      </c>
      <c r="C422" t="s">
        <v>105</v>
      </c>
      <c r="D422" s="1">
        <v>20.65</v>
      </c>
      <c r="E422" s="2">
        <v>3.5</v>
      </c>
      <c r="F422" s="2">
        <v>72.28</v>
      </c>
      <c r="G422" t="s">
        <v>629</v>
      </c>
      <c r="H422">
        <f ca="1">IF(72.28&lt;&gt;72.27,0.010000000000005116,0)</f>
        <v>0</v>
      </c>
      <c r="I422" t="s">
        <v>14</v>
      </c>
      <c r="J422" t="s">
        <v>14</v>
      </c>
    </row>
    <row r="423" spans="1:10">
      <c r="A423" t="s">
        <v>634</v>
      </c>
      <c r="B423" t="s">
        <v>628</v>
      </c>
      <c r="C423" t="s">
        <v>635</v>
      </c>
      <c r="D423" s="1">
        <v>20.79</v>
      </c>
      <c r="E423" s="2">
        <v>4.4</v>
      </c>
      <c r="F423" s="2">
        <v>91.48</v>
      </c>
      <c r="G423" t="s">
        <v>629</v>
      </c>
      <c r="H423">
        <f ca="1">IF(91.48&lt;&gt;91.48,0,0)</f>
        <v>0</v>
      </c>
      <c r="I423" t="s">
        <v>14</v>
      </c>
      <c r="J423" t="s">
        <v>14</v>
      </c>
    </row>
    <row r="424" spans="1:10">
      <c r="A424" t="s">
        <v>636</v>
      </c>
      <c r="B424" t="s">
        <v>628</v>
      </c>
      <c r="C424" t="s">
        <v>637</v>
      </c>
      <c r="D424" s="1">
        <v>20.74</v>
      </c>
      <c r="E424" s="2">
        <v>4.4</v>
      </c>
      <c r="F424" s="2">
        <v>91.26</v>
      </c>
      <c r="G424" t="s">
        <v>629</v>
      </c>
      <c r="H424">
        <f ca="1">IF(91.26&lt;&gt;91.26,0,0)</f>
        <v>0</v>
      </c>
      <c r="I424" t="s">
        <v>14</v>
      </c>
      <c r="J424" t="s">
        <v>14</v>
      </c>
    </row>
    <row r="425" spans="1:10">
      <c r="A425" t="s">
        <v>638</v>
      </c>
      <c r="B425" t="s">
        <v>628</v>
      </c>
      <c r="C425" t="s">
        <v>123</v>
      </c>
      <c r="D425" s="1">
        <v>20.71</v>
      </c>
      <c r="E425" s="2">
        <v>4.55</v>
      </c>
      <c r="F425" s="2">
        <v>94.23</v>
      </c>
      <c r="G425" t="s">
        <v>629</v>
      </c>
      <c r="H425">
        <f ca="1">IF(94.23&lt;&gt;94.23,0,0)</f>
        <v>0</v>
      </c>
      <c r="I425" t="s">
        <v>14</v>
      </c>
      <c r="J425" t="s">
        <v>14</v>
      </c>
    </row>
    <row r="426" spans="1:10">
      <c r="A426" t="s">
        <v>639</v>
      </c>
      <c r="B426" t="s">
        <v>628</v>
      </c>
      <c r="C426" t="s">
        <v>112</v>
      </c>
      <c r="D426" s="1">
        <v>20.71</v>
      </c>
      <c r="E426" s="2">
        <v>6.2</v>
      </c>
      <c r="F426" s="2">
        <v>128.4</v>
      </c>
      <c r="G426" t="s">
        <v>629</v>
      </c>
      <c r="H426">
        <f ca="1">IF(128.4&lt;&gt;128.4,0,0)</f>
        <v>0</v>
      </c>
      <c r="I426" t="s">
        <v>14</v>
      </c>
      <c r="J426" t="s">
        <v>14</v>
      </c>
    </row>
    <row r="427" spans="1:10">
      <c r="A427" t="s">
        <v>640</v>
      </c>
      <c r="B427" t="s">
        <v>628</v>
      </c>
      <c r="C427" t="s">
        <v>98</v>
      </c>
      <c r="D427" s="1">
        <v>20.73</v>
      </c>
      <c r="E427" s="2">
        <v>4.4</v>
      </c>
      <c r="F427" s="2">
        <v>91.21</v>
      </c>
      <c r="G427" t="s">
        <v>629</v>
      </c>
      <c r="H427">
        <f ca="1">IF(91.21&lt;&gt;91.21,0,0)</f>
        <v>0</v>
      </c>
      <c r="I427" t="s">
        <v>14</v>
      </c>
      <c r="J427" t="s">
        <v>14</v>
      </c>
    </row>
    <row r="428" spans="1:10">
      <c r="A428" t="s">
        <v>641</v>
      </c>
      <c r="B428" t="s">
        <v>628</v>
      </c>
      <c r="C428" t="s">
        <v>141</v>
      </c>
      <c r="D428" s="1">
        <v>20.65</v>
      </c>
      <c r="E428" s="2">
        <v>4.4</v>
      </c>
      <c r="F428" s="2">
        <v>90.86</v>
      </c>
      <c r="G428" t="s">
        <v>629</v>
      </c>
      <c r="H428">
        <f ca="1">IF(90.86&lt;&gt;90.86,0,0)</f>
        <v>0</v>
      </c>
      <c r="I428" t="s">
        <v>14</v>
      </c>
      <c r="J428" t="s">
        <v>14</v>
      </c>
    </row>
    <row r="429" spans="1:10">
      <c r="A429" t="s">
        <v>642</v>
      </c>
      <c r="B429" t="s">
        <v>628</v>
      </c>
      <c r="C429" t="s">
        <v>643</v>
      </c>
      <c r="D429" s="1">
        <v>20.68</v>
      </c>
      <c r="E429" s="2">
        <v>3.7</v>
      </c>
      <c r="F429" s="2">
        <v>76.52</v>
      </c>
      <c r="G429" t="s">
        <v>629</v>
      </c>
      <c r="H429">
        <f ca="1">IF(76.52&lt;&gt;76.52,0,0)</f>
        <v>0</v>
      </c>
      <c r="I429" t="s">
        <v>14</v>
      </c>
      <c r="J429" t="s">
        <v>14</v>
      </c>
    </row>
    <row r="430" spans="1:10">
      <c r="A430" t="s">
        <v>644</v>
      </c>
      <c r="B430" t="s">
        <v>628</v>
      </c>
      <c r="C430" t="s">
        <v>645</v>
      </c>
      <c r="D430" s="1">
        <v>20.65</v>
      </c>
      <c r="E430" s="2">
        <v>7.1</v>
      </c>
      <c r="F430" s="2">
        <v>146.62</v>
      </c>
      <c r="G430" t="s">
        <v>629</v>
      </c>
      <c r="H430">
        <f ca="1">IF(146.62&lt;&gt;146.61,0.009999999999990905,0)</f>
        <v>0</v>
      </c>
      <c r="I430" t="s">
        <v>14</v>
      </c>
      <c r="J430" t="s">
        <v>14</v>
      </c>
    </row>
    <row r="431" spans="1:10">
      <c r="A431" t="s">
        <v>646</v>
      </c>
      <c r="B431" t="s">
        <v>628</v>
      </c>
      <c r="C431" t="s">
        <v>112</v>
      </c>
      <c r="D431" s="1">
        <v>20.63</v>
      </c>
      <c r="E431" s="2">
        <v>6.2</v>
      </c>
      <c r="F431" s="2">
        <v>127.91</v>
      </c>
      <c r="G431" t="s">
        <v>629</v>
      </c>
      <c r="H431">
        <f ca="1">IF(127.91&lt;&gt;127.91,0,0)</f>
        <v>0</v>
      </c>
      <c r="I431" t="s">
        <v>14</v>
      </c>
      <c r="J431" t="s">
        <v>14</v>
      </c>
    </row>
    <row r="432" spans="1:10">
      <c r="A432" t="s">
        <v>647</v>
      </c>
      <c r="B432" t="s">
        <v>628</v>
      </c>
      <c r="C432" t="s">
        <v>101</v>
      </c>
      <c r="D432" s="1">
        <v>20.73</v>
      </c>
      <c r="E432" s="2">
        <v>4.55</v>
      </c>
      <c r="F432" s="2">
        <v>94.32</v>
      </c>
      <c r="G432" t="s">
        <v>629</v>
      </c>
      <c r="H432">
        <f ca="1">IF(94.32&lt;&gt;94.32,0,0)</f>
        <v>0</v>
      </c>
      <c r="I432" t="s">
        <v>14</v>
      </c>
      <c r="J432" t="s">
        <v>14</v>
      </c>
    </row>
    <row r="433" spans="1:10">
      <c r="A433" t="s">
        <v>648</v>
      </c>
      <c r="B433" t="s">
        <v>628</v>
      </c>
      <c r="C433" t="s">
        <v>112</v>
      </c>
      <c r="D433" s="1">
        <v>20.62</v>
      </c>
      <c r="E433" s="2">
        <v>6.2</v>
      </c>
      <c r="F433" s="2">
        <v>127.84</v>
      </c>
      <c r="G433" t="s">
        <v>629</v>
      </c>
      <c r="H433">
        <f ca="1">IF(127.84&lt;&gt;127.84,0,0)</f>
        <v>0</v>
      </c>
      <c r="I433" t="s">
        <v>14</v>
      </c>
      <c r="J433" t="s">
        <v>14</v>
      </c>
    </row>
    <row r="434" spans="1:10">
      <c r="A434" t="s">
        <v>649</v>
      </c>
      <c r="B434" t="s">
        <v>628</v>
      </c>
      <c r="C434" t="s">
        <v>141</v>
      </c>
      <c r="D434" s="1">
        <v>20.7</v>
      </c>
      <c r="E434" s="2">
        <v>4.4</v>
      </c>
      <c r="F434" s="2">
        <v>91.08</v>
      </c>
      <c r="G434" t="s">
        <v>629</v>
      </c>
      <c r="H434">
        <f ca="1">IF(91.08&lt;&gt;91.08,0,0)</f>
        <v>0</v>
      </c>
      <c r="I434" t="s">
        <v>14</v>
      </c>
      <c r="J434" t="s">
        <v>14</v>
      </c>
    </row>
    <row r="435" spans="1:10">
      <c r="A435" t="s">
        <v>650</v>
      </c>
      <c r="B435" t="s">
        <v>628</v>
      </c>
      <c r="C435" t="s">
        <v>651</v>
      </c>
      <c r="D435" s="1">
        <v>20.72</v>
      </c>
      <c r="E435" s="2">
        <v>4.4</v>
      </c>
      <c r="F435" s="2">
        <v>91.17</v>
      </c>
      <c r="G435" t="s">
        <v>629</v>
      </c>
      <c r="H435">
        <f ca="1">IF(91.17&lt;&gt;91.17,0,0)</f>
        <v>0</v>
      </c>
      <c r="I435" t="s">
        <v>14</v>
      </c>
      <c r="J435" t="s">
        <v>14</v>
      </c>
    </row>
    <row r="436" spans="1:10">
      <c r="A436" t="s">
        <v>652</v>
      </c>
      <c r="B436" t="s">
        <v>628</v>
      </c>
      <c r="C436" t="s">
        <v>141</v>
      </c>
      <c r="D436" s="1">
        <v>20.68</v>
      </c>
      <c r="E436" s="2">
        <v>4.4</v>
      </c>
      <c r="F436" s="2">
        <v>90.99</v>
      </c>
      <c r="G436" t="s">
        <v>629</v>
      </c>
      <c r="H436">
        <f ca="1">IF(90.99&lt;&gt;90.99,0,0)</f>
        <v>0</v>
      </c>
      <c r="I436" t="s">
        <v>14</v>
      </c>
      <c r="J436" t="s">
        <v>14</v>
      </c>
    </row>
    <row r="437" spans="1:10">
      <c r="A437" t="s">
        <v>653</v>
      </c>
      <c r="B437" t="s">
        <v>628</v>
      </c>
      <c r="C437" t="s">
        <v>108</v>
      </c>
      <c r="D437" s="1">
        <v>20.84</v>
      </c>
      <c r="E437" s="2">
        <v>6.4</v>
      </c>
      <c r="F437" s="2">
        <v>133.38</v>
      </c>
      <c r="G437" t="s">
        <v>629</v>
      </c>
      <c r="H437">
        <f ca="1">IF(133.38&lt;&gt;133.38,0,0)</f>
        <v>0</v>
      </c>
      <c r="I437" t="s">
        <v>14</v>
      </c>
      <c r="J437" t="s">
        <v>14</v>
      </c>
    </row>
    <row r="438" spans="1:10">
      <c r="A438" t="s">
        <v>654</v>
      </c>
      <c r="B438" t="s">
        <v>628</v>
      </c>
      <c r="C438" t="s">
        <v>123</v>
      </c>
      <c r="D438" s="1">
        <v>20.79</v>
      </c>
      <c r="E438" s="2">
        <v>4.55</v>
      </c>
      <c r="F438" s="2">
        <v>94.59</v>
      </c>
      <c r="G438" t="s">
        <v>629</v>
      </c>
      <c r="H438">
        <f ca="1">IF(94.59&lt;&gt;94.59,0,0)</f>
        <v>0</v>
      </c>
      <c r="I438" t="s">
        <v>14</v>
      </c>
      <c r="J438" t="s">
        <v>14</v>
      </c>
    </row>
    <row r="439" spans="1:10">
      <c r="A439" t="s">
        <v>655</v>
      </c>
      <c r="B439" t="s">
        <v>628</v>
      </c>
      <c r="C439" t="s">
        <v>141</v>
      </c>
      <c r="D439" s="1">
        <v>20.81</v>
      </c>
      <c r="E439" s="2">
        <v>4.4</v>
      </c>
      <c r="F439" s="2">
        <v>91.56</v>
      </c>
      <c r="G439" t="s">
        <v>629</v>
      </c>
      <c r="H439">
        <f ca="1">IF(91.56&lt;&gt;91.56,0,0)</f>
        <v>0</v>
      </c>
      <c r="I439" t="s">
        <v>14</v>
      </c>
      <c r="J439" t="s">
        <v>14</v>
      </c>
    </row>
    <row r="440" spans="1:10">
      <c r="A440" t="s">
        <v>656</v>
      </c>
      <c r="B440" t="s">
        <v>628</v>
      </c>
      <c r="C440" t="s">
        <v>643</v>
      </c>
      <c r="D440" s="1">
        <v>20.8</v>
      </c>
      <c r="E440" s="2">
        <v>3.7</v>
      </c>
      <c r="F440" s="2">
        <v>76.96</v>
      </c>
      <c r="G440" t="s">
        <v>629</v>
      </c>
      <c r="H440">
        <f ca="1">IF(76.96&lt;&gt;76.96,0,0)</f>
        <v>0</v>
      </c>
      <c r="I440" t="s">
        <v>14</v>
      </c>
      <c r="J440" t="s">
        <v>14</v>
      </c>
    </row>
    <row r="441" spans="1:10">
      <c r="A441" t="s">
        <v>657</v>
      </c>
      <c r="B441" t="s">
        <v>628</v>
      </c>
      <c r="C441" t="s">
        <v>108</v>
      </c>
      <c r="D441" s="1">
        <v>20.75</v>
      </c>
      <c r="E441" s="2">
        <v>6.4</v>
      </c>
      <c r="F441" s="2">
        <v>132.8</v>
      </c>
      <c r="G441" t="s">
        <v>629</v>
      </c>
      <c r="H441">
        <f ca="1">IF(132.8&lt;&gt;132.8,0,0)</f>
        <v>0</v>
      </c>
      <c r="I441" t="s">
        <v>14</v>
      </c>
      <c r="J441" t="s">
        <v>14</v>
      </c>
    </row>
    <row r="442" spans="1:10">
      <c r="A442" t="s">
        <v>658</v>
      </c>
      <c r="B442" t="s">
        <v>628</v>
      </c>
      <c r="C442" t="s">
        <v>110</v>
      </c>
      <c r="D442" s="1">
        <v>20.91</v>
      </c>
      <c r="E442" s="2">
        <v>7.1</v>
      </c>
      <c r="F442" s="2">
        <v>148.46</v>
      </c>
      <c r="G442" t="s">
        <v>629</v>
      </c>
      <c r="H442">
        <f ca="1">IF(148.46&lt;&gt;148.46,0,0)</f>
        <v>0</v>
      </c>
      <c r="I442" t="s">
        <v>14</v>
      </c>
      <c r="J442" t="s">
        <v>14</v>
      </c>
    </row>
    <row r="443" spans="1:10">
      <c r="A443" t="s">
        <v>659</v>
      </c>
      <c r="B443" t="s">
        <v>628</v>
      </c>
      <c r="C443" t="s">
        <v>143</v>
      </c>
      <c r="D443" s="1">
        <v>20.82</v>
      </c>
      <c r="E443" s="2">
        <v>5.7</v>
      </c>
      <c r="F443" s="2">
        <v>118.67</v>
      </c>
      <c r="G443" t="s">
        <v>629</v>
      </c>
      <c r="H443">
        <f ca="1">IF(118.67&lt;&gt;118.67,0,0)</f>
        <v>0</v>
      </c>
      <c r="I443" t="s">
        <v>14</v>
      </c>
      <c r="J443" t="s">
        <v>14</v>
      </c>
    </row>
    <row r="444" spans="1:10">
      <c r="A444" t="s">
        <v>660</v>
      </c>
      <c r="B444" t="s">
        <v>628</v>
      </c>
      <c r="C444" t="s">
        <v>661</v>
      </c>
      <c r="D444" s="1">
        <v>20.85</v>
      </c>
      <c r="E444" s="2">
        <v>4.95</v>
      </c>
      <c r="F444" s="2">
        <v>103.21</v>
      </c>
      <c r="G444" t="s">
        <v>629</v>
      </c>
      <c r="H444">
        <f ca="1">IF(103.21&lt;&gt;103.21,0,0)</f>
        <v>0</v>
      </c>
      <c r="I444" t="s">
        <v>14</v>
      </c>
      <c r="J444" t="s">
        <v>14</v>
      </c>
    </row>
    <row r="445" spans="1:10">
      <c r="A445" t="s">
        <v>662</v>
      </c>
      <c r="B445" t="s">
        <v>628</v>
      </c>
      <c r="C445" t="s">
        <v>98</v>
      </c>
      <c r="D445" s="1">
        <v>20.72</v>
      </c>
      <c r="E445" s="2">
        <v>4.4</v>
      </c>
      <c r="F445" s="2">
        <v>91.17</v>
      </c>
      <c r="G445" t="s">
        <v>629</v>
      </c>
      <c r="H445">
        <f ca="1">IF(91.17&lt;&gt;91.17,0,0)</f>
        <v>0</v>
      </c>
      <c r="I445" t="s">
        <v>14</v>
      </c>
      <c r="J445" t="s">
        <v>14</v>
      </c>
    </row>
    <row r="446" spans="1:10">
      <c r="A446" t="s">
        <v>663</v>
      </c>
      <c r="B446" t="s">
        <v>628</v>
      </c>
      <c r="C446" t="s">
        <v>114</v>
      </c>
      <c r="D446" s="1">
        <v>20.84</v>
      </c>
      <c r="E446" s="2">
        <v>5.95</v>
      </c>
      <c r="F446" s="2">
        <v>124</v>
      </c>
      <c r="G446" t="s">
        <v>629</v>
      </c>
      <c r="H446">
        <f ca="1">IF(124&lt;&gt;124,0,0)</f>
        <v>0</v>
      </c>
      <c r="I446" t="s">
        <v>14</v>
      </c>
      <c r="J446" t="s">
        <v>14</v>
      </c>
    </row>
    <row r="447" spans="1:10">
      <c r="A447" t="s">
        <v>664</v>
      </c>
      <c r="B447" t="s">
        <v>628</v>
      </c>
      <c r="C447" t="s">
        <v>108</v>
      </c>
      <c r="D447" s="1">
        <v>20.9</v>
      </c>
      <c r="E447" s="2">
        <v>6.4</v>
      </c>
      <c r="F447" s="2">
        <v>133.76</v>
      </c>
      <c r="G447" t="s">
        <v>629</v>
      </c>
      <c r="H447">
        <f ca="1">IF(133.76&lt;&gt;133.76,0,0)</f>
        <v>0</v>
      </c>
      <c r="I447" t="s">
        <v>14</v>
      </c>
      <c r="J447" t="s">
        <v>14</v>
      </c>
    </row>
    <row r="448" spans="1:10">
      <c r="A448" t="s">
        <v>665</v>
      </c>
      <c r="B448" t="s">
        <v>628</v>
      </c>
      <c r="C448" t="s">
        <v>101</v>
      </c>
      <c r="D448" s="1">
        <v>20.83</v>
      </c>
      <c r="E448" s="2">
        <v>4.55</v>
      </c>
      <c r="F448" s="2">
        <v>94.78</v>
      </c>
      <c r="G448" t="s">
        <v>629</v>
      </c>
      <c r="H448">
        <f ca="1">IF(94.78&lt;&gt;94.78,0,0)</f>
        <v>0</v>
      </c>
      <c r="I448" t="s">
        <v>14</v>
      </c>
      <c r="J448" t="s">
        <v>14</v>
      </c>
    </row>
    <row r="449" spans="1:10">
      <c r="A449" t="s">
        <v>666</v>
      </c>
      <c r="B449" t="s">
        <v>628</v>
      </c>
      <c r="C449" t="s">
        <v>141</v>
      </c>
      <c r="D449" s="1">
        <v>20.84</v>
      </c>
      <c r="E449" s="2">
        <v>4.4</v>
      </c>
      <c r="F449" s="2">
        <v>91.7</v>
      </c>
      <c r="G449" t="s">
        <v>629</v>
      </c>
      <c r="H449">
        <f ca="1">IF(91.7&lt;&gt;91.7,0,0)</f>
        <v>0</v>
      </c>
      <c r="I449" t="s">
        <v>14</v>
      </c>
      <c r="J449" t="s">
        <v>14</v>
      </c>
    </row>
    <row r="450" spans="1:10">
      <c r="A450" t="s">
        <v>667</v>
      </c>
      <c r="B450" t="s">
        <v>628</v>
      </c>
      <c r="C450" t="s">
        <v>668</v>
      </c>
      <c r="D450" s="1">
        <v>20.85</v>
      </c>
      <c r="E450" s="2">
        <v>8.25</v>
      </c>
      <c r="F450" s="2">
        <v>172.01</v>
      </c>
      <c r="G450" t="s">
        <v>629</v>
      </c>
      <c r="H450">
        <f ca="1">IF(172.01&lt;&gt;172.01,0,0)</f>
        <v>0</v>
      </c>
      <c r="I450" t="s">
        <v>14</v>
      </c>
      <c r="J450" t="s">
        <v>14</v>
      </c>
    </row>
    <row r="451" spans="1:10">
      <c r="A451" t="s">
        <v>669</v>
      </c>
      <c r="B451" t="s">
        <v>628</v>
      </c>
      <c r="C451" t="s">
        <v>670</v>
      </c>
      <c r="D451" s="1">
        <v>20.83</v>
      </c>
      <c r="E451" s="2">
        <v>5.15</v>
      </c>
      <c r="F451" s="2">
        <v>107.27</v>
      </c>
      <c r="G451" t="s">
        <v>629</v>
      </c>
      <c r="H451">
        <f ca="1">IF(107.27&lt;&gt;107.27,0,0)</f>
        <v>0</v>
      </c>
      <c r="I451" t="s">
        <v>14</v>
      </c>
      <c r="J451" t="s">
        <v>14</v>
      </c>
    </row>
    <row r="452" spans="1:10">
      <c r="A452" t="s">
        <v>671</v>
      </c>
      <c r="B452" t="s">
        <v>628</v>
      </c>
      <c r="C452" t="s">
        <v>123</v>
      </c>
      <c r="D452" s="1">
        <v>20.79</v>
      </c>
      <c r="E452" s="2">
        <v>4.55</v>
      </c>
      <c r="F452" s="2">
        <v>94.59</v>
      </c>
      <c r="G452" t="s">
        <v>629</v>
      </c>
      <c r="H452">
        <f ca="1">IF(94.59&lt;&gt;94.59,0,0)</f>
        <v>0</v>
      </c>
      <c r="I452" t="s">
        <v>14</v>
      </c>
      <c r="J452" t="s">
        <v>14</v>
      </c>
    </row>
    <row r="453" spans="1:10">
      <c r="A453" t="s">
        <v>672</v>
      </c>
      <c r="B453" t="s">
        <v>673</v>
      </c>
      <c r="C453" t="s">
        <v>605</v>
      </c>
      <c r="D453" s="1">
        <v>17.1</v>
      </c>
      <c r="E453" s="2">
        <v>4.4</v>
      </c>
      <c r="F453" s="2">
        <v>75.24</v>
      </c>
      <c r="G453" t="s">
        <v>674</v>
      </c>
      <c r="H453">
        <f ca="1">IF(75.24&lt;&gt;75.24,0,0)</f>
        <v>0</v>
      </c>
      <c r="I453" t="s">
        <v>14</v>
      </c>
      <c r="J453" t="s">
        <v>14</v>
      </c>
    </row>
    <row r="454" spans="1:10">
      <c r="A454" t="s">
        <v>675</v>
      </c>
      <c r="B454" t="s">
        <v>673</v>
      </c>
      <c r="C454" t="s">
        <v>605</v>
      </c>
      <c r="D454" s="1">
        <v>17.53</v>
      </c>
      <c r="E454" s="2">
        <v>4.4</v>
      </c>
      <c r="F454" s="2">
        <v>77.13</v>
      </c>
      <c r="G454" t="s">
        <v>674</v>
      </c>
      <c r="H454">
        <f ca="1">IF(77.13&lt;&gt;77.13,0,0)</f>
        <v>0</v>
      </c>
      <c r="I454" t="s">
        <v>14</v>
      </c>
      <c r="J454" t="s">
        <v>14</v>
      </c>
    </row>
    <row r="455" spans="1:10">
      <c r="A455" t="s">
        <v>676</v>
      </c>
      <c r="B455" t="s">
        <v>673</v>
      </c>
      <c r="C455" t="s">
        <v>677</v>
      </c>
      <c r="D455" s="1">
        <v>17</v>
      </c>
      <c r="E455" s="2">
        <v>4.9</v>
      </c>
      <c r="F455" s="2">
        <v>83.3</v>
      </c>
      <c r="G455" t="s">
        <v>674</v>
      </c>
      <c r="H455">
        <f ca="1">IF(83.3&lt;&gt;83.3,0,0)</f>
        <v>0</v>
      </c>
      <c r="I455" t="s">
        <v>14</v>
      </c>
      <c r="J455" t="s">
        <v>14</v>
      </c>
    </row>
    <row r="456" spans="1:10">
      <c r="A456" t="s">
        <v>678</v>
      </c>
      <c r="B456" t="s">
        <v>673</v>
      </c>
      <c r="C456" t="s">
        <v>679</v>
      </c>
      <c r="D456" s="1">
        <v>17.5</v>
      </c>
      <c r="E456" s="2">
        <v>4.4</v>
      </c>
      <c r="F456" s="2">
        <v>77</v>
      </c>
      <c r="G456" t="s">
        <v>674</v>
      </c>
      <c r="H456">
        <f ca="1">IF(77&lt;&gt;77,0,0)</f>
        <v>0</v>
      </c>
      <c r="I456" t="s">
        <v>14</v>
      </c>
      <c r="J456" t="s">
        <v>14</v>
      </c>
    </row>
    <row r="457" spans="1:10">
      <c r="A457" t="s">
        <v>680</v>
      </c>
      <c r="B457" t="s">
        <v>673</v>
      </c>
      <c r="C457" t="s">
        <v>681</v>
      </c>
      <c r="D457" s="1">
        <v>17.04</v>
      </c>
      <c r="E457" s="2">
        <v>11.5</v>
      </c>
      <c r="F457" s="2">
        <v>195.96</v>
      </c>
      <c r="G457" t="s">
        <v>674</v>
      </c>
      <c r="H457">
        <f ca="1">IF(195.96&lt;&gt;195.96,0,0)</f>
        <v>0</v>
      </c>
      <c r="I457" t="s">
        <v>14</v>
      </c>
      <c r="J457" t="s">
        <v>14</v>
      </c>
    </row>
    <row r="458" spans="1:10">
      <c r="A458" t="s">
        <v>682</v>
      </c>
      <c r="B458" t="s">
        <v>673</v>
      </c>
      <c r="C458" t="s">
        <v>679</v>
      </c>
      <c r="D458" s="1">
        <v>17.12</v>
      </c>
      <c r="E458" s="2">
        <v>4.4</v>
      </c>
      <c r="F458" s="2">
        <v>75.33</v>
      </c>
      <c r="G458" t="s">
        <v>674</v>
      </c>
      <c r="H458">
        <f ca="1">IF(75.33&lt;&gt;75.33,0,0)</f>
        <v>0</v>
      </c>
      <c r="I458" t="s">
        <v>14</v>
      </c>
      <c r="J458" t="s">
        <v>14</v>
      </c>
    </row>
    <row r="459" spans="1:10">
      <c r="A459" t="s">
        <v>683</v>
      </c>
      <c r="B459" t="s">
        <v>673</v>
      </c>
      <c r="C459" t="s">
        <v>550</v>
      </c>
      <c r="D459" s="1">
        <v>17.09</v>
      </c>
      <c r="E459" s="2">
        <v>6.95</v>
      </c>
      <c r="F459" s="2">
        <v>118.78</v>
      </c>
      <c r="G459" t="s">
        <v>674</v>
      </c>
      <c r="H459">
        <f ca="1">IF(118.78&lt;&gt;118.78,0,0)</f>
        <v>0</v>
      </c>
      <c r="I459" t="s">
        <v>14</v>
      </c>
      <c r="J459" t="s">
        <v>14</v>
      </c>
    </row>
    <row r="460" spans="1:10">
      <c r="A460" t="s">
        <v>684</v>
      </c>
      <c r="B460" t="s">
        <v>673</v>
      </c>
      <c r="C460" t="s">
        <v>252</v>
      </c>
      <c r="D460" s="1">
        <v>17.33</v>
      </c>
      <c r="E460" s="2">
        <v>5.15</v>
      </c>
      <c r="F460" s="2">
        <v>89.25</v>
      </c>
      <c r="G460" t="s">
        <v>674</v>
      </c>
      <c r="H460">
        <f ca="1">IF(89.25&lt;&gt;89.25,0,0)</f>
        <v>0</v>
      </c>
      <c r="I460" t="s">
        <v>14</v>
      </c>
      <c r="J460" t="s">
        <v>14</v>
      </c>
    </row>
    <row r="461" spans="1:10">
      <c r="A461" t="s">
        <v>685</v>
      </c>
      <c r="B461" t="s">
        <v>673</v>
      </c>
      <c r="C461" t="s">
        <v>236</v>
      </c>
      <c r="D461" s="1">
        <v>17.45</v>
      </c>
      <c r="E461" s="2">
        <v>5.15</v>
      </c>
      <c r="F461" s="2">
        <v>89.87</v>
      </c>
      <c r="G461" t="s">
        <v>674</v>
      </c>
      <c r="H461">
        <f ca="1">IF(89.87&lt;&gt;89.87,0,0)</f>
        <v>0</v>
      </c>
      <c r="I461" t="s">
        <v>14</v>
      </c>
      <c r="J461" t="s">
        <v>14</v>
      </c>
    </row>
    <row r="462" spans="1:10">
      <c r="A462" t="s">
        <v>686</v>
      </c>
      <c r="B462" t="s">
        <v>673</v>
      </c>
      <c r="C462" t="s">
        <v>229</v>
      </c>
      <c r="D462" s="1">
        <v>17.52</v>
      </c>
      <c r="E462" s="2">
        <v>6.7</v>
      </c>
      <c r="F462" s="2">
        <v>117.38</v>
      </c>
      <c r="G462" t="s">
        <v>674</v>
      </c>
      <c r="H462">
        <f ca="1">IF(117.38&lt;&gt;117.38,0,0)</f>
        <v>0</v>
      </c>
      <c r="I462" t="s">
        <v>14</v>
      </c>
      <c r="J462" t="s">
        <v>14</v>
      </c>
    </row>
    <row r="463" spans="1:10">
      <c r="A463" t="s">
        <v>687</v>
      </c>
      <c r="B463" t="s">
        <v>673</v>
      </c>
      <c r="C463" t="s">
        <v>688</v>
      </c>
      <c r="D463" s="1">
        <v>17.04</v>
      </c>
      <c r="E463" s="2">
        <v>5.15</v>
      </c>
      <c r="F463" s="2">
        <v>87.76</v>
      </c>
      <c r="G463" t="s">
        <v>674</v>
      </c>
      <c r="H463">
        <f ca="1">IF(87.76&lt;&gt;87.76,0,0)</f>
        <v>0</v>
      </c>
      <c r="I463" t="s">
        <v>14</v>
      </c>
      <c r="J463" t="s">
        <v>14</v>
      </c>
    </row>
    <row r="464" spans="1:10">
      <c r="A464" t="s">
        <v>689</v>
      </c>
      <c r="B464" t="s">
        <v>673</v>
      </c>
      <c r="C464" t="s">
        <v>690</v>
      </c>
      <c r="D464" s="1">
        <v>16.92</v>
      </c>
      <c r="E464" s="2">
        <v>6.2</v>
      </c>
      <c r="F464" s="2">
        <v>104.9</v>
      </c>
      <c r="G464" t="s">
        <v>674</v>
      </c>
      <c r="H464">
        <f ca="1">IF(104.9&lt;&gt;104.9,0,0)</f>
        <v>0</v>
      </c>
      <c r="I464" t="s">
        <v>14</v>
      </c>
      <c r="J464" t="s">
        <v>14</v>
      </c>
    </row>
    <row r="465" spans="1:10">
      <c r="A465" t="s">
        <v>691</v>
      </c>
      <c r="B465" t="s">
        <v>673</v>
      </c>
      <c r="C465" t="s">
        <v>692</v>
      </c>
      <c r="D465" s="1">
        <v>17.48</v>
      </c>
      <c r="E465" s="2">
        <v>4.2</v>
      </c>
      <c r="F465" s="2">
        <v>73.42</v>
      </c>
      <c r="G465" t="s">
        <v>674</v>
      </c>
      <c r="H465">
        <f ca="1">IF(73.42&lt;&gt;73.42,0,0)</f>
        <v>0</v>
      </c>
      <c r="I465" t="s">
        <v>14</v>
      </c>
      <c r="J465" t="s">
        <v>14</v>
      </c>
    </row>
    <row r="466" spans="1:10">
      <c r="A466" t="s">
        <v>693</v>
      </c>
      <c r="B466" t="s">
        <v>673</v>
      </c>
      <c r="C466" t="s">
        <v>340</v>
      </c>
      <c r="D466" s="1">
        <v>16.98</v>
      </c>
      <c r="E466" s="2">
        <v>4.95</v>
      </c>
      <c r="F466" s="2">
        <v>84.05</v>
      </c>
      <c r="G466" t="s">
        <v>674</v>
      </c>
      <c r="H466">
        <f ca="1">IF(84.05&lt;&gt;84.05,0,0)</f>
        <v>0</v>
      </c>
      <c r="I466" t="s">
        <v>14</v>
      </c>
      <c r="J466" t="s">
        <v>14</v>
      </c>
    </row>
    <row r="467" spans="1:10">
      <c r="A467" t="s">
        <v>694</v>
      </c>
      <c r="B467" t="s">
        <v>673</v>
      </c>
      <c r="C467" t="s">
        <v>346</v>
      </c>
      <c r="D467" s="1">
        <v>17.06</v>
      </c>
      <c r="E467" s="2">
        <v>5.95</v>
      </c>
      <c r="F467" s="2">
        <v>101.51</v>
      </c>
      <c r="G467" t="s">
        <v>674</v>
      </c>
      <c r="H467">
        <f ca="1">IF(101.51&lt;&gt;101.51,0,0)</f>
        <v>0</v>
      </c>
      <c r="I467" t="s">
        <v>14</v>
      </c>
      <c r="J467" t="s">
        <v>14</v>
      </c>
    </row>
    <row r="468" spans="1:10">
      <c r="A468" t="s">
        <v>695</v>
      </c>
      <c r="B468" t="s">
        <v>673</v>
      </c>
      <c r="C468" t="s">
        <v>333</v>
      </c>
      <c r="D468" s="1">
        <v>17.05</v>
      </c>
      <c r="E468" s="2">
        <v>4.95</v>
      </c>
      <c r="F468" s="2">
        <v>84.4</v>
      </c>
      <c r="G468" t="s">
        <v>674</v>
      </c>
      <c r="H468">
        <f ca="1">IF(84.4&lt;&gt;84.4,0,0)</f>
        <v>0</v>
      </c>
      <c r="I468" t="s">
        <v>14</v>
      </c>
      <c r="J468" t="s">
        <v>14</v>
      </c>
    </row>
    <row r="469" spans="1:10">
      <c r="A469" t="s">
        <v>696</v>
      </c>
      <c r="B469" t="s">
        <v>673</v>
      </c>
      <c r="C469" t="s">
        <v>242</v>
      </c>
      <c r="D469" s="1">
        <v>17.47</v>
      </c>
      <c r="E469" s="2">
        <v>4.2</v>
      </c>
      <c r="F469" s="2">
        <v>73.37</v>
      </c>
      <c r="G469" t="s">
        <v>674</v>
      </c>
      <c r="H469">
        <f ca="1">IF(73.37&lt;&gt;73.37,0,0)</f>
        <v>0</v>
      </c>
      <c r="I469" t="s">
        <v>14</v>
      </c>
      <c r="J469" t="s">
        <v>14</v>
      </c>
    </row>
    <row r="470" spans="1:10">
      <c r="A470" t="s">
        <v>697</v>
      </c>
      <c r="B470" t="s">
        <v>673</v>
      </c>
      <c r="C470" t="s">
        <v>698</v>
      </c>
      <c r="D470" s="1">
        <v>16.97</v>
      </c>
      <c r="E470" s="2">
        <v>5.45</v>
      </c>
      <c r="F470" s="2">
        <v>92.49</v>
      </c>
      <c r="G470" t="s">
        <v>674</v>
      </c>
      <c r="H470">
        <f ca="1">IF(92.49&lt;&gt;92.49,0,0)</f>
        <v>0</v>
      </c>
      <c r="I470" t="s">
        <v>14</v>
      </c>
      <c r="J470" t="s">
        <v>14</v>
      </c>
    </row>
    <row r="471" spans="1:10">
      <c r="A471" t="s">
        <v>699</v>
      </c>
      <c r="B471" t="s">
        <v>673</v>
      </c>
      <c r="C471" t="s">
        <v>252</v>
      </c>
      <c r="D471" s="1">
        <v>16.91</v>
      </c>
      <c r="E471" s="2">
        <v>5.15</v>
      </c>
      <c r="F471" s="2">
        <v>87.09</v>
      </c>
      <c r="G471" t="s">
        <v>674</v>
      </c>
      <c r="H471">
        <f ca="1">IF(87.09&lt;&gt;87.09,0,0)</f>
        <v>0</v>
      </c>
      <c r="I471" t="s">
        <v>14</v>
      </c>
      <c r="J471" t="s">
        <v>14</v>
      </c>
    </row>
    <row r="472" spans="1:10">
      <c r="A472" t="s">
        <v>700</v>
      </c>
      <c r="B472" t="s">
        <v>673</v>
      </c>
      <c r="C472" t="s">
        <v>242</v>
      </c>
      <c r="D472" s="1">
        <v>17.4</v>
      </c>
      <c r="E472" s="2">
        <v>4.2</v>
      </c>
      <c r="F472" s="2">
        <v>73.08</v>
      </c>
      <c r="G472" t="s">
        <v>674</v>
      </c>
      <c r="H472">
        <f ca="1">IF(73.08&lt;&gt;73.08,0,0)</f>
        <v>0</v>
      </c>
      <c r="I472" t="s">
        <v>14</v>
      </c>
      <c r="J472" t="s">
        <v>14</v>
      </c>
    </row>
    <row r="473" spans="1:10">
      <c r="A473" t="s">
        <v>701</v>
      </c>
      <c r="B473" t="s">
        <v>673</v>
      </c>
      <c r="C473" t="s">
        <v>690</v>
      </c>
      <c r="D473" s="1">
        <v>16.84</v>
      </c>
      <c r="E473" s="2">
        <v>6.2</v>
      </c>
      <c r="F473" s="2">
        <v>104.41</v>
      </c>
      <c r="G473" t="s">
        <v>674</v>
      </c>
      <c r="H473">
        <f ca="1">IF(104.41&lt;&gt;104.41,0,0)</f>
        <v>0</v>
      </c>
      <c r="I473" t="s">
        <v>14</v>
      </c>
      <c r="J473" t="s">
        <v>14</v>
      </c>
    </row>
    <row r="474" spans="1:10">
      <c r="A474" t="s">
        <v>702</v>
      </c>
      <c r="B474" t="s">
        <v>673</v>
      </c>
      <c r="C474" t="s">
        <v>234</v>
      </c>
      <c r="D474" s="1">
        <v>16.87</v>
      </c>
      <c r="E474" s="2">
        <v>4.2</v>
      </c>
      <c r="F474" s="2">
        <v>70.85</v>
      </c>
      <c r="G474" t="s">
        <v>674</v>
      </c>
      <c r="H474">
        <f ca="1">IF(70.85&lt;&gt;70.85,0,0)</f>
        <v>0</v>
      </c>
      <c r="I474" t="s">
        <v>14</v>
      </c>
      <c r="J474" t="s">
        <v>14</v>
      </c>
    </row>
    <row r="475" spans="1:10">
      <c r="A475" t="s">
        <v>703</v>
      </c>
      <c r="B475" t="s">
        <v>673</v>
      </c>
      <c r="C475" t="s">
        <v>236</v>
      </c>
      <c r="D475" s="1">
        <v>16.83</v>
      </c>
      <c r="E475" s="2">
        <v>5.15</v>
      </c>
      <c r="F475" s="2">
        <v>86.67</v>
      </c>
      <c r="G475" t="s">
        <v>674</v>
      </c>
      <c r="H475">
        <f ca="1">IF(86.67&lt;&gt;86.67,0,0)</f>
        <v>0</v>
      </c>
      <c r="I475" t="s">
        <v>14</v>
      </c>
      <c r="J475" t="s">
        <v>14</v>
      </c>
    </row>
    <row r="476" spans="1:10">
      <c r="A476" t="s">
        <v>704</v>
      </c>
      <c r="B476" t="s">
        <v>673</v>
      </c>
      <c r="C476" t="s">
        <v>244</v>
      </c>
      <c r="D476" s="1">
        <v>16.81</v>
      </c>
      <c r="E476" s="2">
        <v>13</v>
      </c>
      <c r="F476" s="2">
        <v>218.53</v>
      </c>
      <c r="G476" t="s">
        <v>674</v>
      </c>
      <c r="H476">
        <f ca="1">IF(218.53&lt;&gt;218.53,0,0)</f>
        <v>0</v>
      </c>
      <c r="I476" t="s">
        <v>14</v>
      </c>
      <c r="J476" t="s">
        <v>14</v>
      </c>
    </row>
    <row r="477" spans="1:10">
      <c r="A477" t="s">
        <v>705</v>
      </c>
      <c r="B477" t="s">
        <v>673</v>
      </c>
      <c r="C477" t="s">
        <v>234</v>
      </c>
      <c r="D477" s="1">
        <v>16.77</v>
      </c>
      <c r="E477" s="2">
        <v>4.2</v>
      </c>
      <c r="F477" s="2">
        <v>70.43</v>
      </c>
      <c r="G477" t="s">
        <v>674</v>
      </c>
      <c r="H477">
        <f ca="1">IF(70.43&lt;&gt;70.43,0,0)</f>
        <v>0</v>
      </c>
      <c r="I477" t="s">
        <v>14</v>
      </c>
      <c r="J477" t="s">
        <v>14</v>
      </c>
    </row>
    <row r="478" spans="1:10">
      <c r="A478" t="s">
        <v>706</v>
      </c>
      <c r="B478" t="s">
        <v>673</v>
      </c>
      <c r="C478" t="s">
        <v>707</v>
      </c>
      <c r="D478" s="1">
        <v>16.88</v>
      </c>
      <c r="E478" s="2">
        <v>3.7</v>
      </c>
      <c r="F478" s="2">
        <v>62.46</v>
      </c>
      <c r="G478" t="s">
        <v>674</v>
      </c>
      <c r="H478">
        <f ca="1">IF(62.46&lt;&gt;62.46,0,0)</f>
        <v>0</v>
      </c>
      <c r="I478" t="s">
        <v>14</v>
      </c>
      <c r="J478" t="s">
        <v>14</v>
      </c>
    </row>
    <row r="479" spans="1:10">
      <c r="A479" t="s">
        <v>708</v>
      </c>
      <c r="B479" t="s">
        <v>673</v>
      </c>
      <c r="C479" t="s">
        <v>234</v>
      </c>
      <c r="D479" s="1">
        <v>17.32</v>
      </c>
      <c r="E479" s="2">
        <v>4.2</v>
      </c>
      <c r="F479" s="2">
        <v>72.74</v>
      </c>
      <c r="G479" t="s">
        <v>674</v>
      </c>
      <c r="H479">
        <f ca="1">IF(72.74&lt;&gt;72.74,0,0)</f>
        <v>0</v>
      </c>
      <c r="I479" t="s">
        <v>14</v>
      </c>
      <c r="J479" t="s">
        <v>14</v>
      </c>
    </row>
    <row r="480" spans="1:10">
      <c r="A480" t="s">
        <v>709</v>
      </c>
      <c r="B480" t="s">
        <v>673</v>
      </c>
      <c r="C480" t="s">
        <v>252</v>
      </c>
      <c r="D480" s="1">
        <v>16.94</v>
      </c>
      <c r="E480" s="2">
        <v>5.15</v>
      </c>
      <c r="F480" s="2">
        <v>87.24</v>
      </c>
      <c r="G480" t="s">
        <v>674</v>
      </c>
      <c r="H480">
        <f ca="1">IF(87.24&lt;&gt;87.24,0,0)</f>
        <v>0</v>
      </c>
      <c r="I480" t="s">
        <v>14</v>
      </c>
      <c r="J480" t="s">
        <v>14</v>
      </c>
    </row>
    <row r="481" spans="1:10">
      <c r="A481" t="s">
        <v>710</v>
      </c>
      <c r="B481" t="s">
        <v>673</v>
      </c>
      <c r="C481" t="s">
        <v>238</v>
      </c>
      <c r="D481" s="1">
        <v>16.94</v>
      </c>
      <c r="E481" s="2">
        <v>5.45</v>
      </c>
      <c r="F481" s="2">
        <v>92.32</v>
      </c>
      <c r="G481" t="s">
        <v>674</v>
      </c>
      <c r="H481">
        <f ca="1">IF(92.32&lt;&gt;92.32,0,0)</f>
        <v>0</v>
      </c>
      <c r="I481" t="s">
        <v>14</v>
      </c>
      <c r="J481" t="s">
        <v>14</v>
      </c>
    </row>
    <row r="482" spans="1:10">
      <c r="A482" t="s">
        <v>711</v>
      </c>
      <c r="B482" t="s">
        <v>673</v>
      </c>
      <c r="C482" t="s">
        <v>252</v>
      </c>
      <c r="D482" s="1">
        <v>16.81</v>
      </c>
      <c r="E482" s="2">
        <v>5.15</v>
      </c>
      <c r="F482" s="2">
        <v>86.57</v>
      </c>
      <c r="G482" t="s">
        <v>674</v>
      </c>
      <c r="H482">
        <f ca="1">IF(86.57&lt;&gt;86.57,0,0)</f>
        <v>0</v>
      </c>
      <c r="I482" t="s">
        <v>14</v>
      </c>
      <c r="J482" t="s">
        <v>14</v>
      </c>
    </row>
    <row r="483" spans="1:10">
      <c r="A483" t="s">
        <v>712</v>
      </c>
      <c r="B483" t="s">
        <v>673</v>
      </c>
      <c r="C483" t="s">
        <v>244</v>
      </c>
      <c r="D483" s="1">
        <v>16.82</v>
      </c>
      <c r="E483" s="2">
        <v>13</v>
      </c>
      <c r="F483" s="2">
        <v>218.66</v>
      </c>
      <c r="G483" t="s">
        <v>674</v>
      </c>
      <c r="H483">
        <f ca="1">IF(218.66&lt;&gt;218.66,0,0)</f>
        <v>0</v>
      </c>
      <c r="I483" t="s">
        <v>14</v>
      </c>
      <c r="J483" t="s">
        <v>14</v>
      </c>
    </row>
    <row r="484" spans="1:10">
      <c r="A484" t="s">
        <v>713</v>
      </c>
      <c r="B484" t="s">
        <v>673</v>
      </c>
      <c r="C484" t="s">
        <v>714</v>
      </c>
      <c r="D484" s="1">
        <v>16.8</v>
      </c>
      <c r="E484" s="2">
        <v>4.95</v>
      </c>
      <c r="F484" s="2">
        <v>83.16</v>
      </c>
      <c r="G484" t="s">
        <v>674</v>
      </c>
      <c r="H484">
        <f ca="1">IF(83.16&lt;&gt;83.16,0,0)</f>
        <v>0</v>
      </c>
      <c r="I484" t="s">
        <v>14</v>
      </c>
      <c r="J484" t="s">
        <v>14</v>
      </c>
    </row>
    <row r="485" spans="1:10">
      <c r="A485" t="s">
        <v>715</v>
      </c>
      <c r="B485" t="s">
        <v>673</v>
      </c>
      <c r="C485" t="s">
        <v>716</v>
      </c>
      <c r="D485" s="1">
        <v>1</v>
      </c>
      <c r="E485" s="2">
        <v>40</v>
      </c>
      <c r="F485" s="2">
        <v>40</v>
      </c>
      <c r="G485" t="s">
        <v>674</v>
      </c>
      <c r="H485">
        <f ca="1">IF(40&lt;&gt;40,0,0)</f>
        <v>0</v>
      </c>
      <c r="I485" t="s">
        <v>14</v>
      </c>
      <c r="J485" t="s">
        <v>14</v>
      </c>
    </row>
    <row r="486" spans="1:10">
      <c r="A486" t="s">
        <v>717</v>
      </c>
      <c r="B486" t="s">
        <v>673</v>
      </c>
      <c r="C486" t="s">
        <v>716</v>
      </c>
      <c r="D486" s="1">
        <v>8.2</v>
      </c>
      <c r="E486" s="2">
        <v>5.15</v>
      </c>
      <c r="F486" s="2">
        <v>42.23</v>
      </c>
      <c r="G486" t="s">
        <v>674</v>
      </c>
      <c r="H486">
        <f ca="1">IF(42.23&lt;&gt;42.23,0,0)</f>
        <v>0</v>
      </c>
      <c r="I486" t="s">
        <v>14</v>
      </c>
      <c r="J486" t="s">
        <v>14</v>
      </c>
    </row>
    <row r="487" spans="1:10">
      <c r="A487" t="s">
        <v>718</v>
      </c>
      <c r="B487" t="s">
        <v>673</v>
      </c>
      <c r="C487" t="s">
        <v>238</v>
      </c>
      <c r="D487" s="1">
        <v>16.96</v>
      </c>
      <c r="E487" s="2">
        <v>5.45</v>
      </c>
      <c r="F487" s="2">
        <v>92.43</v>
      </c>
      <c r="G487" t="s">
        <v>674</v>
      </c>
      <c r="H487">
        <f ca="1">IF(92.43&lt;&gt;92.43,0,0)</f>
        <v>0</v>
      </c>
      <c r="I487" t="s">
        <v>14</v>
      </c>
      <c r="J487" t="s">
        <v>14</v>
      </c>
    </row>
    <row r="488" spans="1:10">
      <c r="A488" t="s">
        <v>719</v>
      </c>
      <c r="B488" t="s">
        <v>673</v>
      </c>
      <c r="C488" t="s">
        <v>232</v>
      </c>
      <c r="D488" s="1">
        <v>16.94</v>
      </c>
      <c r="E488" s="2">
        <v>6.45</v>
      </c>
      <c r="F488" s="2">
        <v>109.26</v>
      </c>
      <c r="G488" t="s">
        <v>674</v>
      </c>
      <c r="H488">
        <f ca="1">IF(109.26&lt;&gt;109.26,0,0)</f>
        <v>0</v>
      </c>
      <c r="I488" t="s">
        <v>14</v>
      </c>
      <c r="J488" t="s">
        <v>14</v>
      </c>
    </row>
    <row r="489" spans="1:10">
      <c r="A489" t="s">
        <v>720</v>
      </c>
      <c r="B489" t="s">
        <v>673</v>
      </c>
      <c r="C489" t="s">
        <v>240</v>
      </c>
      <c r="D489" s="1">
        <v>16.75</v>
      </c>
      <c r="E489" s="2">
        <v>5.45</v>
      </c>
      <c r="F489" s="2">
        <v>91.29</v>
      </c>
      <c r="G489" t="s">
        <v>674</v>
      </c>
      <c r="H489">
        <f ca="1">IF(91.29&lt;&gt;91.29,0,0)</f>
        <v>0</v>
      </c>
      <c r="I489" t="s">
        <v>14</v>
      </c>
      <c r="J489" t="s">
        <v>14</v>
      </c>
    </row>
    <row r="490" spans="1:10">
      <c r="A490" t="s">
        <v>721</v>
      </c>
      <c r="B490" t="s">
        <v>673</v>
      </c>
      <c r="C490" t="s">
        <v>259</v>
      </c>
      <c r="D490" s="1">
        <v>17.31</v>
      </c>
      <c r="E490" s="2">
        <v>4.2</v>
      </c>
      <c r="F490" s="2">
        <v>72.7</v>
      </c>
      <c r="G490" t="s">
        <v>674</v>
      </c>
      <c r="H490">
        <f ca="1">IF(72.7&lt;&gt;72.7,0,0)</f>
        <v>0</v>
      </c>
      <c r="I490" t="s">
        <v>14</v>
      </c>
      <c r="J490" t="s">
        <v>14</v>
      </c>
    </row>
    <row r="491" spans="1:10">
      <c r="A491" t="s">
        <v>722</v>
      </c>
      <c r="B491" t="s">
        <v>673</v>
      </c>
      <c r="C491" t="s">
        <v>244</v>
      </c>
      <c r="D491" s="1">
        <v>17.03</v>
      </c>
      <c r="E491" s="2">
        <v>13</v>
      </c>
      <c r="F491" s="2">
        <v>221.39</v>
      </c>
      <c r="G491" t="s">
        <v>674</v>
      </c>
      <c r="H491">
        <f ca="1">IF(221.39&lt;&gt;221.39,0,0)</f>
        <v>0</v>
      </c>
      <c r="I491" t="s">
        <v>14</v>
      </c>
      <c r="J491" t="s">
        <v>14</v>
      </c>
    </row>
    <row r="492" spans="1:10">
      <c r="A492" t="s">
        <v>723</v>
      </c>
      <c r="B492" t="s">
        <v>673</v>
      </c>
      <c r="C492" t="s">
        <v>333</v>
      </c>
      <c r="D492" s="1">
        <v>16.85</v>
      </c>
      <c r="E492" s="2">
        <v>4.95</v>
      </c>
      <c r="F492" s="2">
        <v>83.41</v>
      </c>
      <c r="G492" t="s">
        <v>674</v>
      </c>
      <c r="H492">
        <f ca="1">IF(83.41&lt;&gt;83.41,0,0)</f>
        <v>0</v>
      </c>
      <c r="I492" t="s">
        <v>14</v>
      </c>
      <c r="J492" t="s">
        <v>14</v>
      </c>
    </row>
    <row r="493" spans="1:10">
      <c r="A493" t="s">
        <v>724</v>
      </c>
      <c r="B493" t="s">
        <v>725</v>
      </c>
      <c r="C493" t="s">
        <v>333</v>
      </c>
      <c r="D493" s="1">
        <v>17.04</v>
      </c>
      <c r="E493" s="2">
        <v>4.95</v>
      </c>
      <c r="F493" s="2">
        <v>84.35</v>
      </c>
      <c r="G493" t="s">
        <v>726</v>
      </c>
      <c r="H493">
        <f ca="1">IF(84.35&lt;&gt;84.35,0,0)</f>
        <v>0</v>
      </c>
      <c r="I493" t="s">
        <v>14</v>
      </c>
      <c r="J493" t="s">
        <v>14</v>
      </c>
    </row>
    <row r="494" spans="1:10">
      <c r="A494" t="s">
        <v>727</v>
      </c>
      <c r="B494" t="s">
        <v>725</v>
      </c>
      <c r="C494" t="s">
        <v>728</v>
      </c>
      <c r="D494" s="1">
        <v>17.09</v>
      </c>
      <c r="E494" s="2">
        <v>5.95</v>
      </c>
      <c r="F494" s="2">
        <v>101.69</v>
      </c>
      <c r="G494" t="s">
        <v>726</v>
      </c>
      <c r="H494">
        <f ca="1">IF(101.69&lt;&gt;101.69,0,0)</f>
        <v>0</v>
      </c>
      <c r="I494" t="s">
        <v>14</v>
      </c>
      <c r="J494" t="s">
        <v>14</v>
      </c>
    </row>
    <row r="495" spans="1:10">
      <c r="A495" t="s">
        <v>729</v>
      </c>
      <c r="B495" t="s">
        <v>725</v>
      </c>
      <c r="C495" t="s">
        <v>244</v>
      </c>
      <c r="D495" s="1">
        <v>17.07</v>
      </c>
      <c r="E495" s="2">
        <v>13</v>
      </c>
      <c r="F495" s="2">
        <v>221.91</v>
      </c>
      <c r="G495" t="s">
        <v>726</v>
      </c>
      <c r="H495">
        <f ca="1">IF(221.91&lt;&gt;221.91,0,0)</f>
        <v>0</v>
      </c>
      <c r="I495" t="s">
        <v>14</v>
      </c>
      <c r="J495" t="s">
        <v>14</v>
      </c>
    </row>
    <row r="496" spans="1:10">
      <c r="A496" t="s">
        <v>730</v>
      </c>
      <c r="B496" t="s">
        <v>725</v>
      </c>
      <c r="C496" t="s">
        <v>731</v>
      </c>
      <c r="D496" s="1">
        <v>17.01</v>
      </c>
      <c r="E496" s="2">
        <v>6.2</v>
      </c>
      <c r="F496" s="2">
        <v>105.46</v>
      </c>
      <c r="G496" t="s">
        <v>726</v>
      </c>
      <c r="H496">
        <f ca="1">IF(105.46&lt;&gt;105.46,0,0)</f>
        <v>0</v>
      </c>
      <c r="I496" t="s">
        <v>14</v>
      </c>
      <c r="J496" t="s">
        <v>14</v>
      </c>
    </row>
    <row r="497" spans="1:10">
      <c r="A497" t="s">
        <v>732</v>
      </c>
      <c r="B497" t="s">
        <v>725</v>
      </c>
      <c r="C497" t="s">
        <v>242</v>
      </c>
      <c r="D497" s="1">
        <v>17.09</v>
      </c>
      <c r="E497" s="2">
        <v>4.2</v>
      </c>
      <c r="F497" s="2">
        <v>71.78</v>
      </c>
      <c r="G497" t="s">
        <v>726</v>
      </c>
      <c r="H497">
        <f ca="1">IF(71.78&lt;&gt;71.78,0,0)</f>
        <v>0</v>
      </c>
      <c r="I497" t="s">
        <v>14</v>
      </c>
      <c r="J497" t="s">
        <v>14</v>
      </c>
    </row>
    <row r="498" spans="1:10">
      <c r="A498" t="s">
        <v>733</v>
      </c>
      <c r="B498" t="s">
        <v>725</v>
      </c>
      <c r="C498" t="s">
        <v>734</v>
      </c>
      <c r="D498" s="1">
        <v>17.12</v>
      </c>
      <c r="E498" s="2">
        <v>4.2</v>
      </c>
      <c r="F498" s="2">
        <v>71.9</v>
      </c>
      <c r="G498" t="s">
        <v>726</v>
      </c>
      <c r="H498">
        <f ca="1">IF(71.9&lt;&gt;71.9,0,0)</f>
        <v>0</v>
      </c>
      <c r="I498" t="s">
        <v>14</v>
      </c>
      <c r="J498" t="s">
        <v>14</v>
      </c>
    </row>
    <row r="499" spans="1:10">
      <c r="A499" t="s">
        <v>735</v>
      </c>
      <c r="B499" t="s">
        <v>725</v>
      </c>
      <c r="C499" t="s">
        <v>714</v>
      </c>
      <c r="D499" s="1">
        <v>17.21</v>
      </c>
      <c r="E499" s="2">
        <v>4.95</v>
      </c>
      <c r="F499" s="2">
        <v>85.19</v>
      </c>
      <c r="G499" t="s">
        <v>726</v>
      </c>
      <c r="H499">
        <f ca="1">IF(85.19&lt;&gt;85.19,0,0)</f>
        <v>0</v>
      </c>
      <c r="I499" t="s">
        <v>14</v>
      </c>
      <c r="J499" t="s">
        <v>14</v>
      </c>
    </row>
    <row r="500" spans="1:10">
      <c r="A500" t="s">
        <v>736</v>
      </c>
      <c r="B500" t="s">
        <v>725</v>
      </c>
      <c r="C500" t="s">
        <v>236</v>
      </c>
      <c r="D500" s="1">
        <v>17.47</v>
      </c>
      <c r="E500" s="2">
        <v>5.15</v>
      </c>
      <c r="F500" s="2">
        <v>89.97</v>
      </c>
      <c r="G500" t="s">
        <v>726</v>
      </c>
      <c r="H500">
        <f ca="1">IF(89.97&lt;&gt;89.97,0,0)</f>
        <v>0</v>
      </c>
      <c r="I500" t="s">
        <v>14</v>
      </c>
      <c r="J500" t="s">
        <v>14</v>
      </c>
    </row>
    <row r="501" spans="1:10">
      <c r="A501" t="s">
        <v>737</v>
      </c>
      <c r="B501" t="s">
        <v>725</v>
      </c>
      <c r="C501" t="s">
        <v>244</v>
      </c>
      <c r="D501" s="1">
        <v>17.44</v>
      </c>
      <c r="E501" s="2">
        <v>13</v>
      </c>
      <c r="F501" s="2">
        <v>226.72</v>
      </c>
      <c r="G501" t="s">
        <v>726</v>
      </c>
      <c r="H501">
        <f ca="1">IF(226.72&lt;&gt;226.72,0,0)</f>
        <v>0</v>
      </c>
      <c r="I501" t="s">
        <v>14</v>
      </c>
      <c r="J501" t="s">
        <v>14</v>
      </c>
    </row>
    <row r="502" spans="1:10">
      <c r="A502" t="s">
        <v>738</v>
      </c>
      <c r="B502" t="s">
        <v>725</v>
      </c>
      <c r="C502" t="s">
        <v>234</v>
      </c>
      <c r="D502" s="1">
        <v>17.37</v>
      </c>
      <c r="E502" s="2">
        <v>4.2</v>
      </c>
      <c r="F502" s="2">
        <v>72.95</v>
      </c>
      <c r="G502" t="s">
        <v>726</v>
      </c>
      <c r="H502">
        <f ca="1">IF(72.95&lt;&gt;72.95,0,0)</f>
        <v>0</v>
      </c>
      <c r="I502" t="s">
        <v>14</v>
      </c>
      <c r="J502" t="s">
        <v>14</v>
      </c>
    </row>
    <row r="503" spans="1:10">
      <c r="A503" t="s">
        <v>739</v>
      </c>
      <c r="B503" t="s">
        <v>725</v>
      </c>
      <c r="C503" t="s">
        <v>244</v>
      </c>
      <c r="D503" s="1">
        <v>17.45</v>
      </c>
      <c r="E503" s="2">
        <v>13</v>
      </c>
      <c r="F503" s="2">
        <v>226.85</v>
      </c>
      <c r="G503" t="s">
        <v>726</v>
      </c>
      <c r="H503">
        <f ca="1">IF(226.85&lt;&gt;226.85,0,0)</f>
        <v>0</v>
      </c>
      <c r="I503" t="s">
        <v>14</v>
      </c>
      <c r="J503" t="s">
        <v>14</v>
      </c>
    </row>
    <row r="504" spans="1:10">
      <c r="A504" t="s">
        <v>740</v>
      </c>
      <c r="B504" t="s">
        <v>725</v>
      </c>
      <c r="C504" t="s">
        <v>234</v>
      </c>
      <c r="D504" s="1">
        <v>17.39</v>
      </c>
      <c r="E504" s="2">
        <v>4.2</v>
      </c>
      <c r="F504" s="2">
        <v>73.04</v>
      </c>
      <c r="G504" t="s">
        <v>726</v>
      </c>
      <c r="H504">
        <f ca="1">IF(73.04&lt;&gt;73.04,0,0)</f>
        <v>0</v>
      </c>
      <c r="I504" t="s">
        <v>14</v>
      </c>
      <c r="J504" t="s">
        <v>14</v>
      </c>
    </row>
    <row r="505" spans="1:10">
      <c r="A505" t="s">
        <v>741</v>
      </c>
      <c r="B505" t="s">
        <v>725</v>
      </c>
      <c r="C505" t="s">
        <v>252</v>
      </c>
      <c r="D505" s="1">
        <v>17.25</v>
      </c>
      <c r="E505" s="2">
        <v>5.15</v>
      </c>
      <c r="F505" s="2">
        <v>88.84</v>
      </c>
      <c r="G505" t="s">
        <v>726</v>
      </c>
      <c r="H505">
        <f ca="1">IF(88.84&lt;&gt;88.84,0,0)</f>
        <v>0</v>
      </c>
      <c r="I505" t="s">
        <v>14</v>
      </c>
      <c r="J505" t="s">
        <v>14</v>
      </c>
    </row>
    <row r="506" spans="1:10">
      <c r="A506" t="s">
        <v>742</v>
      </c>
      <c r="B506" t="s">
        <v>725</v>
      </c>
      <c r="C506" t="s">
        <v>333</v>
      </c>
      <c r="D506" s="1">
        <v>17.28</v>
      </c>
      <c r="E506" s="2">
        <v>4.95</v>
      </c>
      <c r="F506" s="2">
        <v>85.54</v>
      </c>
      <c r="G506" t="s">
        <v>726</v>
      </c>
      <c r="H506">
        <f ca="1">IF(85.54&lt;&gt;85.54,0,0)</f>
        <v>0</v>
      </c>
      <c r="I506" t="s">
        <v>14</v>
      </c>
      <c r="J506" t="s">
        <v>14</v>
      </c>
    </row>
    <row r="507" spans="1:10">
      <c r="A507" t="s">
        <v>743</v>
      </c>
      <c r="B507" t="s">
        <v>725</v>
      </c>
      <c r="C507" t="s">
        <v>244</v>
      </c>
      <c r="D507" s="1">
        <v>17.44</v>
      </c>
      <c r="E507" s="2">
        <v>13</v>
      </c>
      <c r="F507" s="2">
        <v>226.72</v>
      </c>
      <c r="G507" t="s">
        <v>726</v>
      </c>
      <c r="H507">
        <f ca="1">IF(226.72&lt;&gt;226.72,0,0)</f>
        <v>0</v>
      </c>
      <c r="I507" t="s">
        <v>14</v>
      </c>
      <c r="J507" t="s">
        <v>14</v>
      </c>
    </row>
    <row r="508" spans="1:10">
      <c r="A508" t="s">
        <v>744</v>
      </c>
      <c r="B508" t="s">
        <v>725</v>
      </c>
      <c r="C508" t="s">
        <v>731</v>
      </c>
      <c r="D508" s="1">
        <v>17.32</v>
      </c>
      <c r="E508" s="2">
        <v>6.2</v>
      </c>
      <c r="F508" s="2">
        <v>107.38</v>
      </c>
      <c r="G508" t="s">
        <v>726</v>
      </c>
      <c r="H508">
        <f ca="1">IF(107.38&lt;&gt;107.38,0,0)</f>
        <v>0</v>
      </c>
      <c r="I508" t="s">
        <v>14</v>
      </c>
      <c r="J508" t="s">
        <v>14</v>
      </c>
    </row>
    <row r="509" spans="1:10">
      <c r="A509" t="s">
        <v>745</v>
      </c>
      <c r="B509" t="s">
        <v>725</v>
      </c>
      <c r="C509" t="s">
        <v>259</v>
      </c>
      <c r="D509" s="1">
        <v>17.44</v>
      </c>
      <c r="E509" s="2">
        <v>4.2</v>
      </c>
      <c r="F509" s="2">
        <v>73.25</v>
      </c>
      <c r="G509" t="s">
        <v>726</v>
      </c>
      <c r="H509">
        <f ca="1">IF(73.25&lt;&gt;73.25,0,0)</f>
        <v>0</v>
      </c>
      <c r="I509" t="s">
        <v>14</v>
      </c>
      <c r="J509" t="s">
        <v>14</v>
      </c>
    </row>
    <row r="510" spans="1:10">
      <c r="A510" t="s">
        <v>746</v>
      </c>
      <c r="B510" t="s">
        <v>725</v>
      </c>
      <c r="C510" t="s">
        <v>229</v>
      </c>
      <c r="D510" s="1">
        <v>17.48</v>
      </c>
      <c r="E510" s="2">
        <v>6.7</v>
      </c>
      <c r="F510" s="2">
        <v>117.12</v>
      </c>
      <c r="G510" t="s">
        <v>726</v>
      </c>
      <c r="H510">
        <f ca="1">IF(117.12&lt;&gt;117.12,0,0)</f>
        <v>0</v>
      </c>
      <c r="I510" t="s">
        <v>14</v>
      </c>
      <c r="J510" t="s">
        <v>14</v>
      </c>
    </row>
    <row r="511" spans="1:10">
      <c r="A511" t="s">
        <v>747</v>
      </c>
      <c r="B511" t="s">
        <v>725</v>
      </c>
      <c r="C511" t="s">
        <v>117</v>
      </c>
      <c r="D511" s="1">
        <v>17.43</v>
      </c>
      <c r="E511" s="2">
        <v>4.2</v>
      </c>
      <c r="F511" s="2">
        <v>73.21</v>
      </c>
      <c r="G511" t="s">
        <v>726</v>
      </c>
      <c r="H511">
        <f ca="1">IF(73.21&lt;&gt;73.21,0,0)</f>
        <v>0</v>
      </c>
      <c r="I511" t="s">
        <v>14</v>
      </c>
      <c r="J511" t="s">
        <v>14</v>
      </c>
    </row>
    <row r="512" spans="1:10">
      <c r="A512" t="s">
        <v>748</v>
      </c>
      <c r="B512" t="s">
        <v>725</v>
      </c>
      <c r="C512" t="s">
        <v>259</v>
      </c>
      <c r="D512" s="1">
        <v>17.42</v>
      </c>
      <c r="E512" s="2">
        <v>4.2</v>
      </c>
      <c r="F512" s="2">
        <v>73.16</v>
      </c>
      <c r="G512" t="s">
        <v>726</v>
      </c>
      <c r="H512">
        <f ca="1">IF(73.16&lt;&gt;73.16,0,0)</f>
        <v>0</v>
      </c>
      <c r="I512" t="s">
        <v>14</v>
      </c>
      <c r="J512" t="s">
        <v>14</v>
      </c>
    </row>
    <row r="513" spans="1:10">
      <c r="A513" t="s">
        <v>749</v>
      </c>
      <c r="B513" t="s">
        <v>725</v>
      </c>
      <c r="C513" t="s">
        <v>244</v>
      </c>
      <c r="D513" s="1">
        <v>17.5</v>
      </c>
      <c r="E513" s="2">
        <v>13</v>
      </c>
      <c r="F513" s="2">
        <v>227.5</v>
      </c>
      <c r="G513" t="s">
        <v>726</v>
      </c>
      <c r="H513">
        <f ca="1">IF(227.5&lt;&gt;227.5,0,0)</f>
        <v>0</v>
      </c>
      <c r="I513" t="s">
        <v>14</v>
      </c>
      <c r="J513" t="s">
        <v>14</v>
      </c>
    </row>
    <row r="514" spans="1:10">
      <c r="A514" t="s">
        <v>750</v>
      </c>
      <c r="B514" t="s">
        <v>725</v>
      </c>
      <c r="C514" t="s">
        <v>714</v>
      </c>
      <c r="D514" s="1">
        <v>17.36</v>
      </c>
      <c r="E514" s="2">
        <v>4.95</v>
      </c>
      <c r="F514" s="2">
        <v>85.93</v>
      </c>
      <c r="G514" t="s">
        <v>726</v>
      </c>
      <c r="H514">
        <f ca="1">IF(85.93&lt;&gt;85.93,0,0)</f>
        <v>0</v>
      </c>
      <c r="I514" t="s">
        <v>14</v>
      </c>
      <c r="J514" t="s">
        <v>14</v>
      </c>
    </row>
    <row r="515" spans="1:10">
      <c r="A515" t="s">
        <v>751</v>
      </c>
      <c r="B515" t="s">
        <v>725</v>
      </c>
      <c r="C515" t="s">
        <v>259</v>
      </c>
      <c r="D515" s="1">
        <v>17.38</v>
      </c>
      <c r="E515" s="2">
        <v>4.2</v>
      </c>
      <c r="F515" s="2">
        <v>73</v>
      </c>
      <c r="G515" t="s">
        <v>726</v>
      </c>
      <c r="H515">
        <f ca="1">IF(73&lt;&gt;73,0,0)</f>
        <v>0</v>
      </c>
      <c r="I515" t="s">
        <v>14</v>
      </c>
      <c r="J515" t="s">
        <v>14</v>
      </c>
    </row>
    <row r="516" spans="1:10">
      <c r="A516" t="s">
        <v>752</v>
      </c>
      <c r="B516" t="s">
        <v>725</v>
      </c>
      <c r="C516" t="s">
        <v>240</v>
      </c>
      <c r="D516" s="1">
        <v>17.3</v>
      </c>
      <c r="E516" s="2">
        <v>5.45</v>
      </c>
      <c r="F516" s="2">
        <v>94.29</v>
      </c>
      <c r="G516" t="s">
        <v>726</v>
      </c>
      <c r="H516">
        <f ca="1">IF(94.29&lt;&gt;94.29,0,0)</f>
        <v>0</v>
      </c>
      <c r="I516" t="s">
        <v>14</v>
      </c>
      <c r="J516" t="s">
        <v>14</v>
      </c>
    </row>
    <row r="517" spans="1:10">
      <c r="A517" t="s">
        <v>753</v>
      </c>
      <c r="B517" t="s">
        <v>725</v>
      </c>
      <c r="C517" t="s">
        <v>252</v>
      </c>
      <c r="D517" s="1">
        <v>17.35</v>
      </c>
      <c r="E517" s="2">
        <v>5.15</v>
      </c>
      <c r="F517" s="2">
        <v>89.35</v>
      </c>
      <c r="G517" t="s">
        <v>726</v>
      </c>
      <c r="H517">
        <f ca="1">IF(89.35&lt;&gt;89.35,0,0)</f>
        <v>0</v>
      </c>
      <c r="I517" t="s">
        <v>14</v>
      </c>
      <c r="J517" t="s">
        <v>14</v>
      </c>
    </row>
    <row r="518" spans="1:10">
      <c r="A518" t="s">
        <v>754</v>
      </c>
      <c r="B518" t="s">
        <v>725</v>
      </c>
      <c r="C518" t="s">
        <v>236</v>
      </c>
      <c r="D518" s="1">
        <v>17.42</v>
      </c>
      <c r="E518" s="2">
        <v>5.15</v>
      </c>
      <c r="F518" s="2">
        <v>89.71</v>
      </c>
      <c r="G518" t="s">
        <v>726</v>
      </c>
      <c r="H518">
        <f ca="1">IF(89.71&lt;&gt;89.71,0,0)</f>
        <v>0</v>
      </c>
      <c r="I518" t="s">
        <v>14</v>
      </c>
      <c r="J518" t="s">
        <v>14</v>
      </c>
    </row>
    <row r="519" spans="1:10">
      <c r="A519" t="s">
        <v>755</v>
      </c>
      <c r="B519" t="s">
        <v>725</v>
      </c>
      <c r="C519" t="s">
        <v>65</v>
      </c>
      <c r="D519" s="1">
        <v>17.45</v>
      </c>
      <c r="E519" s="2">
        <v>4.4</v>
      </c>
      <c r="F519" s="2">
        <v>76.78</v>
      </c>
      <c r="G519" t="s">
        <v>726</v>
      </c>
      <c r="H519">
        <f ca="1">IF(76.78&lt;&gt;76.78,0,0)</f>
        <v>0</v>
      </c>
      <c r="I519" t="s">
        <v>14</v>
      </c>
      <c r="J519" t="s">
        <v>14</v>
      </c>
    </row>
    <row r="520" spans="1:10">
      <c r="A520" t="s">
        <v>756</v>
      </c>
      <c r="B520" t="s">
        <v>725</v>
      </c>
      <c r="C520" t="s">
        <v>44</v>
      </c>
      <c r="D520" s="1">
        <v>17.37</v>
      </c>
      <c r="E520" s="2">
        <v>3.7</v>
      </c>
      <c r="F520" s="2">
        <v>64.27</v>
      </c>
      <c r="G520" t="s">
        <v>726</v>
      </c>
      <c r="H520">
        <f ca="1">IF(64.27&lt;&gt;64.27,0,0)</f>
        <v>0</v>
      </c>
      <c r="I520" t="s">
        <v>14</v>
      </c>
      <c r="J520" t="s">
        <v>14</v>
      </c>
    </row>
    <row r="521" spans="2:7">
      <c r="B521" t="s">
        <v>120</v>
      </c>
      <c r="C521" t="s">
        <v>757</v>
      </c>
      <c r="F521" s="2">
        <v>275</v>
      </c>
      <c r="G521" t="s">
        <v>121</v>
      </c>
    </row>
    <row r="522" spans="2:7">
      <c r="B522" t="s">
        <v>228</v>
      </c>
      <c r="C522" t="s">
        <v>757</v>
      </c>
      <c r="F522" s="2">
        <v>150</v>
      </c>
      <c r="G522" t="s">
        <v>230</v>
      </c>
    </row>
    <row r="523" spans="2:7">
      <c r="B523" t="s">
        <v>275</v>
      </c>
      <c r="C523" t="s">
        <v>758</v>
      </c>
      <c r="F523" s="2">
        <v>245</v>
      </c>
      <c r="G523" t="s">
        <v>277</v>
      </c>
    </row>
    <row r="524" spans="2:7">
      <c r="B524" t="s">
        <v>443</v>
      </c>
      <c r="C524" t="s">
        <v>758</v>
      </c>
      <c r="F524" s="2">
        <v>42</v>
      </c>
      <c r="G524" t="s">
        <v>445</v>
      </c>
    </row>
    <row r="525" spans="2:7">
      <c r="B525" t="s">
        <v>673</v>
      </c>
      <c r="C525" t="s">
        <v>757</v>
      </c>
      <c r="F525" s="2">
        <v>150</v>
      </c>
      <c r="G525" t="s">
        <v>674</v>
      </c>
    </row>
    <row r="526" spans="2:7">
      <c r="B526" t="s">
        <v>725</v>
      </c>
      <c r="C526" t="s">
        <v>757</v>
      </c>
      <c r="F526" s="2">
        <v>200</v>
      </c>
      <c r="G526" t="s">
        <v>726</v>
      </c>
    </row>
    <row r="527" spans="2:7">
      <c r="B527" t="s">
        <v>34</v>
      </c>
      <c r="C527" t="s">
        <v>759</v>
      </c>
      <c r="F527" s="2">
        <v>-55.22</v>
      </c>
      <c r="G527" t="s">
        <v>36</v>
      </c>
    </row>
    <row r="528" spans="2:7">
      <c r="B528" t="s">
        <v>97</v>
      </c>
      <c r="C528" t="s">
        <v>759</v>
      </c>
      <c r="F528" s="2">
        <v>-165</v>
      </c>
      <c r="G528" t="s">
        <v>99</v>
      </c>
    </row>
    <row r="529" spans="2:7">
      <c r="B529" t="s">
        <v>120</v>
      </c>
      <c r="C529" t="s">
        <v>759</v>
      </c>
      <c r="F529" s="2">
        <v>-458.26</v>
      </c>
      <c r="G529" t="s">
        <v>121</v>
      </c>
    </row>
    <row r="530" spans="2:7">
      <c r="B530" t="s">
        <v>165</v>
      </c>
      <c r="C530" t="s">
        <v>759</v>
      </c>
      <c r="F530" s="2">
        <v>-741.84</v>
      </c>
      <c r="G530" t="s">
        <v>167</v>
      </c>
    </row>
    <row r="531" spans="2:7">
      <c r="B531" t="s">
        <v>228</v>
      </c>
      <c r="C531" t="s">
        <v>759</v>
      </c>
      <c r="F531" s="2">
        <v>-285.12</v>
      </c>
      <c r="G531" t="s">
        <v>230</v>
      </c>
    </row>
    <row r="532" spans="2:7">
      <c r="B532" t="s">
        <v>275</v>
      </c>
      <c r="C532" t="s">
        <v>759</v>
      </c>
      <c r="F532" s="2">
        <v>-440.22</v>
      </c>
      <c r="G532" t="s">
        <v>277</v>
      </c>
    </row>
    <row r="533" spans="2:7">
      <c r="B533" t="s">
        <v>332</v>
      </c>
      <c r="C533" t="s">
        <v>759</v>
      </c>
      <c r="F533" s="2">
        <v>-264.22</v>
      </c>
      <c r="G533" t="s">
        <v>334</v>
      </c>
    </row>
    <row r="534" spans="2:7">
      <c r="B534" t="s">
        <v>350</v>
      </c>
      <c r="C534" t="s">
        <v>759</v>
      </c>
      <c r="F534" s="2">
        <v>-308.22</v>
      </c>
      <c r="G534" t="s">
        <v>352</v>
      </c>
    </row>
    <row r="535" spans="2:7">
      <c r="B535" t="s">
        <v>385</v>
      </c>
      <c r="C535" t="s">
        <v>759</v>
      </c>
      <c r="F535" s="2">
        <v>-517.44</v>
      </c>
      <c r="G535" t="s">
        <v>386</v>
      </c>
    </row>
    <row r="536" spans="2:7">
      <c r="B536" t="s">
        <v>479</v>
      </c>
      <c r="C536" t="s">
        <v>759</v>
      </c>
      <c r="F536" s="2">
        <v>-374</v>
      </c>
      <c r="G536" t="s">
        <v>481</v>
      </c>
    </row>
    <row r="537" spans="2:7">
      <c r="B537" t="s">
        <v>537</v>
      </c>
      <c r="C537" t="s">
        <v>759</v>
      </c>
      <c r="F537" s="2">
        <v>-263.78</v>
      </c>
      <c r="G537" t="s">
        <v>538</v>
      </c>
    </row>
    <row r="538" spans="2:7">
      <c r="B538" t="s">
        <v>570</v>
      </c>
      <c r="C538" t="s">
        <v>759</v>
      </c>
      <c r="F538" s="2">
        <v>-626.78</v>
      </c>
      <c r="G538" t="s">
        <v>571</v>
      </c>
    </row>
    <row r="539" spans="2:7">
      <c r="B539" t="s">
        <v>628</v>
      </c>
      <c r="C539" t="s">
        <v>759</v>
      </c>
      <c r="F539" s="2">
        <v>-379.72</v>
      </c>
      <c r="G539" t="s">
        <v>629</v>
      </c>
    </row>
    <row r="540" spans="2:7">
      <c r="B540" t="s">
        <v>673</v>
      </c>
      <c r="C540" t="s">
        <v>759</v>
      </c>
      <c r="F540" s="2">
        <v>-506</v>
      </c>
      <c r="G540" t="s">
        <v>674</v>
      </c>
    </row>
    <row r="541" spans="2:7">
      <c r="B541" t="s">
        <v>725</v>
      </c>
      <c r="C541" t="s">
        <v>759</v>
      </c>
      <c r="F541" s="2">
        <v>-430.32</v>
      </c>
      <c r="G541" t="s">
        <v>726</v>
      </c>
    </row>
    <row r="542" spans="2:7">
      <c r="B542"/>
      <c r="C542"/>
      <c r="E542" t="s">
        <v>760</v>
      </c>
      <c r="F542" s="2">
        <f ca="1">SUBTOTAL(109,Table1[TOTAL])</f>
        <v>0</v>
      </c>
      <c r="G5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2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19.87</v>
      </c>
      <c r="E2" s="2">
        <v>3.4</v>
      </c>
      <c r="F2" s="2">
        <v>67.56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19.91</v>
      </c>
      <c r="E3" s="2">
        <v>6.3</v>
      </c>
      <c r="F3" s="2">
        <v>125.43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19.86</v>
      </c>
      <c r="E4" s="2">
        <v>3.4</v>
      </c>
      <c r="F4" s="2">
        <v>67.52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19.85</v>
      </c>
      <c r="E5" s="2">
        <v>4.1</v>
      </c>
      <c r="F5" s="2">
        <v>81.39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19.77</v>
      </c>
      <c r="E6" s="2">
        <v>6.85</v>
      </c>
      <c r="F6" s="2">
        <v>135.42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19.85</v>
      </c>
      <c r="E7" s="2">
        <v>4.1</v>
      </c>
      <c r="F7" s="2">
        <v>81.39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19.84</v>
      </c>
      <c r="E8" s="2">
        <v>3.6</v>
      </c>
      <c r="F8" s="2">
        <v>71.42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19.84</v>
      </c>
      <c r="E9" s="2">
        <v>4.3</v>
      </c>
      <c r="F9" s="2">
        <v>85.31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27</v>
      </c>
      <c r="D10" s="1">
        <v>19.72</v>
      </c>
      <c r="E10" s="2">
        <v>4.3</v>
      </c>
      <c r="F10" s="2">
        <v>84.8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27</v>
      </c>
      <c r="D11" s="1">
        <v>19.79</v>
      </c>
      <c r="E11" s="2">
        <v>4.3</v>
      </c>
      <c r="F11" s="2">
        <v>85.1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27</v>
      </c>
      <c r="D12" s="1">
        <v>19.8</v>
      </c>
      <c r="E12" s="2">
        <v>4.3</v>
      </c>
      <c r="F12" s="2">
        <v>85.14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19.8</v>
      </c>
      <c r="E13" s="2">
        <v>5.05</v>
      </c>
      <c r="F13" s="2">
        <v>99.99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34</v>
      </c>
      <c r="C14" t="s">
        <v>35</v>
      </c>
      <c r="D14" s="1">
        <v>19.73</v>
      </c>
      <c r="E14" s="2">
        <v>6.3</v>
      </c>
      <c r="F14" s="2">
        <v>124.3</v>
      </c>
      <c r="G14" t="s">
        <v>36</v>
      </c>
      <c r="H14" t="s">
        <v>14</v>
      </c>
      <c r="I14" t="s">
        <v>14</v>
      </c>
    </row>
    <row r="15" spans="1:9">
      <c r="A15" t="s">
        <v>37</v>
      </c>
      <c r="B15" t="s">
        <v>34</v>
      </c>
      <c r="C15" t="s">
        <v>38</v>
      </c>
      <c r="D15" s="1">
        <v>19.88</v>
      </c>
      <c r="E15" s="2">
        <v>4.85</v>
      </c>
      <c r="F15" s="2">
        <v>96.42</v>
      </c>
      <c r="G15" t="s">
        <v>36</v>
      </c>
      <c r="H15" t="s">
        <v>14</v>
      </c>
      <c r="I15" t="s">
        <v>14</v>
      </c>
    </row>
    <row r="16" spans="1:9">
      <c r="A16" t="s">
        <v>39</v>
      </c>
      <c r="B16" t="s">
        <v>34</v>
      </c>
      <c r="C16" t="s">
        <v>40</v>
      </c>
      <c r="D16" s="1">
        <v>19.71</v>
      </c>
      <c r="E16" s="2">
        <v>4.3</v>
      </c>
      <c r="F16" s="2">
        <v>84.75</v>
      </c>
      <c r="G16" t="s">
        <v>36</v>
      </c>
      <c r="H16" t="s">
        <v>14</v>
      </c>
      <c r="I16" t="s">
        <v>14</v>
      </c>
    </row>
    <row r="17" spans="1:9">
      <c r="A17" t="s">
        <v>41</v>
      </c>
      <c r="B17" t="s">
        <v>34</v>
      </c>
      <c r="C17" t="s">
        <v>42</v>
      </c>
      <c r="D17" s="1">
        <v>19.86</v>
      </c>
      <c r="E17" s="2">
        <v>5.85</v>
      </c>
      <c r="F17" s="2">
        <v>116.18</v>
      </c>
      <c r="G17" t="s">
        <v>36</v>
      </c>
      <c r="H17" t="s">
        <v>14</v>
      </c>
      <c r="I17" t="s">
        <v>14</v>
      </c>
    </row>
    <row r="18" spans="1:9">
      <c r="A18" t="s">
        <v>43</v>
      </c>
      <c r="B18" t="s">
        <v>34</v>
      </c>
      <c r="C18" t="s">
        <v>44</v>
      </c>
      <c r="D18" s="1">
        <v>19.85</v>
      </c>
      <c r="E18" s="2">
        <v>3.6</v>
      </c>
      <c r="F18" s="2">
        <v>71.46</v>
      </c>
      <c r="G18" t="s">
        <v>36</v>
      </c>
      <c r="H18" t="s">
        <v>14</v>
      </c>
      <c r="I18" t="s">
        <v>14</v>
      </c>
    </row>
    <row r="19" spans="1:9">
      <c r="A19" t="s">
        <v>45</v>
      </c>
      <c r="B19" t="s">
        <v>34</v>
      </c>
      <c r="C19" t="s">
        <v>46</v>
      </c>
      <c r="D19" s="1">
        <v>19.81</v>
      </c>
      <c r="E19" s="2">
        <v>4.45</v>
      </c>
      <c r="F19" s="2">
        <v>88.15</v>
      </c>
      <c r="G19" t="s">
        <v>36</v>
      </c>
      <c r="H19" t="s">
        <v>14</v>
      </c>
      <c r="I19" t="s">
        <v>14</v>
      </c>
    </row>
    <row r="20" spans="1:9">
      <c r="A20" t="s">
        <v>47</v>
      </c>
      <c r="B20" t="s">
        <v>34</v>
      </c>
      <c r="C20" t="s">
        <v>48</v>
      </c>
      <c r="D20" s="1">
        <v>19.87</v>
      </c>
      <c r="E20" s="2">
        <v>5.85</v>
      </c>
      <c r="F20" s="2">
        <v>116.24</v>
      </c>
      <c r="G20" t="s">
        <v>36</v>
      </c>
      <c r="H20" t="s">
        <v>14</v>
      </c>
      <c r="I20" t="s">
        <v>14</v>
      </c>
    </row>
    <row r="21" spans="1:9">
      <c r="A21" t="s">
        <v>49</v>
      </c>
      <c r="B21" t="s">
        <v>34</v>
      </c>
      <c r="C21" t="s">
        <v>50</v>
      </c>
      <c r="D21" s="1">
        <v>19.76</v>
      </c>
      <c r="E21" s="2">
        <v>5.6</v>
      </c>
      <c r="F21" s="2">
        <v>110.66</v>
      </c>
      <c r="G21" t="s">
        <v>36</v>
      </c>
      <c r="H21" t="s">
        <v>14</v>
      </c>
      <c r="I21" t="s">
        <v>14</v>
      </c>
    </row>
    <row r="22" spans="1:9">
      <c r="A22" t="s">
        <v>51</v>
      </c>
      <c r="B22" t="s">
        <v>34</v>
      </c>
      <c r="C22" t="s">
        <v>52</v>
      </c>
      <c r="D22" s="1">
        <v>19.7</v>
      </c>
      <c r="E22" s="2">
        <v>5.6</v>
      </c>
      <c r="F22" s="2">
        <v>110.32</v>
      </c>
      <c r="G22" t="s">
        <v>36</v>
      </c>
      <c r="H22" t="s">
        <v>14</v>
      </c>
      <c r="I22" t="s">
        <v>14</v>
      </c>
    </row>
    <row r="23" spans="1:9">
      <c r="A23" t="s">
        <v>53</v>
      </c>
      <c r="B23" t="s">
        <v>34</v>
      </c>
      <c r="C23" t="s">
        <v>48</v>
      </c>
      <c r="D23" s="1">
        <v>19.57</v>
      </c>
      <c r="E23" s="2">
        <v>5.85</v>
      </c>
      <c r="F23" s="2">
        <v>114.48</v>
      </c>
      <c r="G23" t="s">
        <v>36</v>
      </c>
      <c r="H23" t="s">
        <v>14</v>
      </c>
      <c r="I23" t="s">
        <v>14</v>
      </c>
    </row>
    <row r="24" spans="1:9">
      <c r="A24" t="s">
        <v>54</v>
      </c>
      <c r="B24" t="s">
        <v>55</v>
      </c>
      <c r="C24" t="s">
        <v>40</v>
      </c>
      <c r="D24" s="1">
        <v>20.24</v>
      </c>
      <c r="E24" s="2">
        <v>4.3</v>
      </c>
      <c r="F24" s="2">
        <v>87.03</v>
      </c>
      <c r="G24" t="s">
        <v>56</v>
      </c>
      <c r="H24" t="s">
        <v>14</v>
      </c>
      <c r="I24" t="s">
        <v>14</v>
      </c>
    </row>
    <row r="25" spans="1:9">
      <c r="A25" t="s">
        <v>57</v>
      </c>
      <c r="B25" t="s">
        <v>55</v>
      </c>
      <c r="C25" t="s">
        <v>58</v>
      </c>
      <c r="D25" s="1">
        <v>20.11</v>
      </c>
      <c r="E25" s="2">
        <v>4.3</v>
      </c>
      <c r="F25" s="2">
        <v>86.47</v>
      </c>
      <c r="G25" t="s">
        <v>56</v>
      </c>
      <c r="H25" t="s">
        <v>14</v>
      </c>
      <c r="I25" t="s">
        <v>14</v>
      </c>
    </row>
    <row r="26" spans="1:9">
      <c r="A26" t="s">
        <v>59</v>
      </c>
      <c r="B26" t="s">
        <v>55</v>
      </c>
      <c r="C26" t="s">
        <v>48</v>
      </c>
      <c r="D26" s="1">
        <v>20.22</v>
      </c>
      <c r="E26" s="2">
        <v>5.85</v>
      </c>
      <c r="F26" s="2">
        <v>118.29</v>
      </c>
      <c r="G26" t="s">
        <v>56</v>
      </c>
      <c r="H26" t="s">
        <v>14</v>
      </c>
      <c r="I26" t="s">
        <v>14</v>
      </c>
    </row>
    <row r="27" spans="1:9">
      <c r="A27" t="s">
        <v>60</v>
      </c>
      <c r="B27" t="s">
        <v>55</v>
      </c>
      <c r="C27" t="s">
        <v>44</v>
      </c>
      <c r="D27" s="1">
        <v>20.16</v>
      </c>
      <c r="E27" s="2">
        <v>3.6</v>
      </c>
      <c r="F27" s="2">
        <v>72.58</v>
      </c>
      <c r="G27" t="s">
        <v>56</v>
      </c>
      <c r="H27" t="s">
        <v>14</v>
      </c>
      <c r="I27" t="s">
        <v>14</v>
      </c>
    </row>
    <row r="28" spans="1:9">
      <c r="A28" t="s">
        <v>61</v>
      </c>
      <c r="B28" t="s">
        <v>55</v>
      </c>
      <c r="C28" t="s">
        <v>62</v>
      </c>
      <c r="D28" s="1">
        <v>20.12</v>
      </c>
      <c r="E28" s="2">
        <v>6.3</v>
      </c>
      <c r="F28" s="2">
        <v>126.76</v>
      </c>
      <c r="G28" t="s">
        <v>56</v>
      </c>
      <c r="H28" t="s">
        <v>14</v>
      </c>
      <c r="I28" t="s">
        <v>14</v>
      </c>
    </row>
    <row r="29" spans="1:9">
      <c r="A29" t="s">
        <v>63</v>
      </c>
      <c r="B29" t="s">
        <v>55</v>
      </c>
      <c r="C29" t="s">
        <v>35</v>
      </c>
      <c r="D29" s="1">
        <v>20.11</v>
      </c>
      <c r="E29" s="2">
        <v>6.3</v>
      </c>
      <c r="F29" s="2">
        <v>126.69</v>
      </c>
      <c r="G29" t="s">
        <v>56</v>
      </c>
      <c r="H29" t="s">
        <v>14</v>
      </c>
      <c r="I29" t="s">
        <v>14</v>
      </c>
    </row>
    <row r="30" spans="1:9">
      <c r="A30" t="s">
        <v>64</v>
      </c>
      <c r="B30" t="s">
        <v>55</v>
      </c>
      <c r="C30" t="s">
        <v>65</v>
      </c>
      <c r="D30" s="1">
        <v>20.2</v>
      </c>
      <c r="E30" s="2">
        <v>4.3</v>
      </c>
      <c r="F30" s="2">
        <v>86.86</v>
      </c>
      <c r="G30" t="s">
        <v>56</v>
      </c>
      <c r="H30" t="s">
        <v>14</v>
      </c>
      <c r="I30" t="s">
        <v>14</v>
      </c>
    </row>
    <row r="31" spans="1:9">
      <c r="A31" t="s">
        <v>66</v>
      </c>
      <c r="B31" t="s">
        <v>55</v>
      </c>
      <c r="C31" t="s">
        <v>38</v>
      </c>
      <c r="D31" s="1">
        <v>20.16</v>
      </c>
      <c r="E31" s="2">
        <v>4.85</v>
      </c>
      <c r="F31" s="2">
        <v>97.78</v>
      </c>
      <c r="G31" t="s">
        <v>56</v>
      </c>
      <c r="H31" t="s">
        <v>14</v>
      </c>
      <c r="I31" t="s">
        <v>14</v>
      </c>
    </row>
    <row r="32" spans="1:9">
      <c r="A32" t="s">
        <v>67</v>
      </c>
      <c r="B32" t="s">
        <v>55</v>
      </c>
      <c r="C32" t="s">
        <v>68</v>
      </c>
      <c r="D32" s="1">
        <v>20.19</v>
      </c>
      <c r="E32" s="2">
        <v>4.85</v>
      </c>
      <c r="F32" s="2">
        <v>97.92</v>
      </c>
      <c r="G32" t="s">
        <v>56</v>
      </c>
      <c r="H32" t="s">
        <v>14</v>
      </c>
      <c r="I32" t="s">
        <v>14</v>
      </c>
    </row>
    <row r="33" spans="1:9">
      <c r="A33" t="s">
        <v>69</v>
      </c>
      <c r="B33" t="s">
        <v>55</v>
      </c>
      <c r="C33" t="s">
        <v>48</v>
      </c>
      <c r="D33" s="1">
        <v>20.2</v>
      </c>
      <c r="E33" s="2">
        <v>5.85</v>
      </c>
      <c r="F33" s="2">
        <v>118.17</v>
      </c>
      <c r="G33" t="s">
        <v>56</v>
      </c>
      <c r="H33" t="s">
        <v>14</v>
      </c>
      <c r="I33" t="s">
        <v>14</v>
      </c>
    </row>
    <row r="34" spans="1:9">
      <c r="A34" t="s">
        <v>70</v>
      </c>
      <c r="B34" t="s">
        <v>55</v>
      </c>
      <c r="C34" t="s">
        <v>50</v>
      </c>
      <c r="D34" s="1">
        <v>19.83</v>
      </c>
      <c r="E34" s="2">
        <v>5.6</v>
      </c>
      <c r="F34" s="2">
        <v>111.05</v>
      </c>
      <c r="G34" t="s">
        <v>56</v>
      </c>
      <c r="H34" t="s">
        <v>14</v>
      </c>
      <c r="I34" t="s">
        <v>14</v>
      </c>
    </row>
    <row r="35" spans="1:9">
      <c r="A35" t="s">
        <v>71</v>
      </c>
      <c r="B35" t="s">
        <v>55</v>
      </c>
      <c r="C35" t="s">
        <v>48</v>
      </c>
      <c r="D35" s="1">
        <v>20.28</v>
      </c>
      <c r="E35" s="2">
        <v>5.85</v>
      </c>
      <c r="F35" s="2">
        <v>118.64</v>
      </c>
      <c r="G35" t="s">
        <v>56</v>
      </c>
      <c r="H35" t="s">
        <v>14</v>
      </c>
      <c r="I35" t="s">
        <v>14</v>
      </c>
    </row>
    <row r="36" spans="1:9">
      <c r="A36" t="s">
        <v>72</v>
      </c>
      <c r="B36" t="s">
        <v>55</v>
      </c>
      <c r="C36" t="s">
        <v>48</v>
      </c>
      <c r="D36" s="1">
        <v>20.11</v>
      </c>
      <c r="E36" s="2">
        <v>5.85</v>
      </c>
      <c r="F36" s="2">
        <v>117.64</v>
      </c>
      <c r="G36" t="s">
        <v>56</v>
      </c>
      <c r="H36" t="s">
        <v>14</v>
      </c>
      <c r="I36" t="s">
        <v>14</v>
      </c>
    </row>
    <row r="37" spans="1:9">
      <c r="A37" t="s">
        <v>73</v>
      </c>
      <c r="B37" t="s">
        <v>55</v>
      </c>
      <c r="C37" t="s">
        <v>42</v>
      </c>
      <c r="D37" s="1">
        <v>20.14</v>
      </c>
      <c r="E37" s="2">
        <v>5.85</v>
      </c>
      <c r="F37" s="2">
        <v>117.82</v>
      </c>
      <c r="G37" t="s">
        <v>56</v>
      </c>
      <c r="H37" t="s">
        <v>14</v>
      </c>
      <c r="I37" t="s">
        <v>14</v>
      </c>
    </row>
    <row r="38" spans="1:9">
      <c r="A38" t="s">
        <v>74</v>
      </c>
      <c r="B38" t="s">
        <v>55</v>
      </c>
      <c r="C38" t="s">
        <v>48</v>
      </c>
      <c r="D38" s="1">
        <v>20.16</v>
      </c>
      <c r="E38" s="2">
        <v>5.85</v>
      </c>
      <c r="F38" s="2">
        <v>117.94</v>
      </c>
      <c r="G38" t="s">
        <v>56</v>
      </c>
      <c r="H38" t="s">
        <v>14</v>
      </c>
      <c r="I38" t="s">
        <v>14</v>
      </c>
    </row>
    <row r="39" spans="1:9">
      <c r="A39" t="s">
        <v>75</v>
      </c>
      <c r="B39" t="s">
        <v>55</v>
      </c>
      <c r="C39" t="s">
        <v>76</v>
      </c>
      <c r="D39" s="1">
        <v>20.2</v>
      </c>
      <c r="E39" s="2">
        <v>4.45</v>
      </c>
      <c r="F39" s="2">
        <v>89.89</v>
      </c>
      <c r="G39" t="s">
        <v>56</v>
      </c>
      <c r="H39" t="s">
        <v>14</v>
      </c>
      <c r="I39" t="s">
        <v>14</v>
      </c>
    </row>
    <row r="40" spans="1:9">
      <c r="A40" t="s">
        <v>77</v>
      </c>
      <c r="B40" t="s">
        <v>55</v>
      </c>
      <c r="C40" t="s">
        <v>48</v>
      </c>
      <c r="D40" s="1">
        <v>20.13</v>
      </c>
      <c r="E40" s="2">
        <v>5.85</v>
      </c>
      <c r="F40" s="2">
        <v>117.76</v>
      </c>
      <c r="G40" t="s">
        <v>56</v>
      </c>
      <c r="H40" t="s">
        <v>14</v>
      </c>
      <c r="I40" t="s">
        <v>14</v>
      </c>
    </row>
    <row r="41" spans="1:9">
      <c r="A41" t="s">
        <v>78</v>
      </c>
      <c r="B41" t="s">
        <v>79</v>
      </c>
      <c r="C41" t="s">
        <v>80</v>
      </c>
      <c r="D41" s="1">
        <v>18.74</v>
      </c>
      <c r="E41" s="2">
        <v>5.6</v>
      </c>
      <c r="F41" s="2">
        <v>104.94</v>
      </c>
      <c r="G41" t="s">
        <v>81</v>
      </c>
      <c r="H41" t="s">
        <v>14</v>
      </c>
      <c r="I41" t="s">
        <v>14</v>
      </c>
    </row>
    <row r="42" spans="1:9">
      <c r="A42" t="s">
        <v>82</v>
      </c>
      <c r="B42" t="s">
        <v>79</v>
      </c>
      <c r="C42" t="s">
        <v>40</v>
      </c>
      <c r="D42" s="1">
        <v>18.7</v>
      </c>
      <c r="E42" s="2">
        <v>4.3</v>
      </c>
      <c r="F42" s="2">
        <v>80.41</v>
      </c>
      <c r="G42" t="s">
        <v>81</v>
      </c>
      <c r="H42" t="s">
        <v>14</v>
      </c>
      <c r="I42" t="s">
        <v>14</v>
      </c>
    </row>
    <row r="43" spans="1:9">
      <c r="A43" t="s">
        <v>83</v>
      </c>
      <c r="B43" t="s">
        <v>79</v>
      </c>
      <c r="C43" t="s">
        <v>84</v>
      </c>
      <c r="D43" s="1">
        <v>18.7</v>
      </c>
      <c r="E43" s="2">
        <v>3.4</v>
      </c>
      <c r="F43" s="2">
        <v>63.58</v>
      </c>
      <c r="G43" t="s">
        <v>81</v>
      </c>
      <c r="H43" t="s">
        <v>14</v>
      </c>
      <c r="I43" t="s">
        <v>14</v>
      </c>
    </row>
    <row r="44" spans="1:9">
      <c r="A44" t="s">
        <v>85</v>
      </c>
      <c r="B44" t="s">
        <v>79</v>
      </c>
      <c r="C44" t="s">
        <v>62</v>
      </c>
      <c r="D44" s="1">
        <v>18.61</v>
      </c>
      <c r="E44" s="2">
        <v>6.3</v>
      </c>
      <c r="F44" s="2">
        <v>117.24</v>
      </c>
      <c r="G44" t="s">
        <v>81</v>
      </c>
      <c r="H44" t="s">
        <v>14</v>
      </c>
      <c r="I44" t="s">
        <v>14</v>
      </c>
    </row>
    <row r="45" spans="1:9">
      <c r="A45" t="s">
        <v>86</v>
      </c>
      <c r="B45" t="s">
        <v>79</v>
      </c>
      <c r="C45" t="s">
        <v>44</v>
      </c>
      <c r="D45" s="1">
        <v>18.61</v>
      </c>
      <c r="E45" s="2">
        <v>3.6</v>
      </c>
      <c r="F45" s="2">
        <v>67</v>
      </c>
      <c r="G45" t="s">
        <v>81</v>
      </c>
      <c r="H45" t="s">
        <v>14</v>
      </c>
      <c r="I45" t="s">
        <v>14</v>
      </c>
    </row>
    <row r="46" spans="1:9">
      <c r="A46" t="s">
        <v>87</v>
      </c>
      <c r="B46" t="s">
        <v>79</v>
      </c>
      <c r="C46" t="s">
        <v>44</v>
      </c>
      <c r="D46" s="1">
        <v>18.55</v>
      </c>
      <c r="E46" s="2">
        <v>3.6</v>
      </c>
      <c r="F46" s="2">
        <v>66.78</v>
      </c>
      <c r="G46" t="s">
        <v>81</v>
      </c>
      <c r="H46" t="s">
        <v>14</v>
      </c>
      <c r="I46" t="s">
        <v>14</v>
      </c>
    </row>
    <row r="47" spans="1:9">
      <c r="A47" t="s">
        <v>88</v>
      </c>
      <c r="B47" t="s">
        <v>79</v>
      </c>
      <c r="C47" t="s">
        <v>89</v>
      </c>
      <c r="D47" s="1">
        <v>18.61</v>
      </c>
      <c r="E47" s="2">
        <v>6.85</v>
      </c>
      <c r="F47" s="2">
        <v>127.48</v>
      </c>
      <c r="G47" t="s">
        <v>81</v>
      </c>
      <c r="H47" t="s">
        <v>14</v>
      </c>
      <c r="I47" t="s">
        <v>14</v>
      </c>
    </row>
    <row r="48" spans="1:9">
      <c r="A48" t="s">
        <v>90</v>
      </c>
      <c r="B48" t="s">
        <v>79</v>
      </c>
      <c r="C48" t="s">
        <v>35</v>
      </c>
      <c r="D48" s="1">
        <v>18.65</v>
      </c>
      <c r="E48" s="2">
        <v>6.3</v>
      </c>
      <c r="F48" s="2">
        <v>117.49</v>
      </c>
      <c r="G48" t="s">
        <v>81</v>
      </c>
      <c r="H48" t="s">
        <v>14</v>
      </c>
      <c r="I48" t="s">
        <v>14</v>
      </c>
    </row>
    <row r="49" spans="1:9">
      <c r="A49" t="s">
        <v>91</v>
      </c>
      <c r="B49" t="s">
        <v>79</v>
      </c>
      <c r="C49" t="s">
        <v>40</v>
      </c>
      <c r="D49" s="1">
        <v>18.72</v>
      </c>
      <c r="E49" s="2">
        <v>4.3</v>
      </c>
      <c r="F49" s="2">
        <v>80.5</v>
      </c>
      <c r="G49" t="s">
        <v>81</v>
      </c>
      <c r="H49" t="s">
        <v>14</v>
      </c>
      <c r="I49" t="s">
        <v>14</v>
      </c>
    </row>
    <row r="50" spans="1:9">
      <c r="A50" t="s">
        <v>92</v>
      </c>
      <c r="B50" t="s">
        <v>79</v>
      </c>
      <c r="C50" t="s">
        <v>48</v>
      </c>
      <c r="D50" s="1">
        <v>18.55</v>
      </c>
      <c r="E50" s="2">
        <v>5.85</v>
      </c>
      <c r="F50" s="2">
        <v>108.52</v>
      </c>
      <c r="G50" t="s">
        <v>81</v>
      </c>
      <c r="H50" t="s">
        <v>14</v>
      </c>
      <c r="I50" t="s">
        <v>14</v>
      </c>
    </row>
    <row r="51" spans="1:9">
      <c r="A51" t="s">
        <v>93</v>
      </c>
      <c r="B51" t="s">
        <v>79</v>
      </c>
      <c r="C51" t="s">
        <v>94</v>
      </c>
      <c r="D51" s="1">
        <v>18.66</v>
      </c>
      <c r="E51" s="2">
        <v>4.1</v>
      </c>
      <c r="F51" s="2">
        <v>76.51</v>
      </c>
      <c r="G51" t="s">
        <v>81</v>
      </c>
      <c r="H51" t="s">
        <v>14</v>
      </c>
      <c r="I51" t="s">
        <v>14</v>
      </c>
    </row>
    <row r="52" spans="1:9">
      <c r="A52" t="s">
        <v>95</v>
      </c>
      <c r="B52" t="s">
        <v>79</v>
      </c>
      <c r="C52" t="s">
        <v>48</v>
      </c>
      <c r="D52" s="1">
        <v>18.56</v>
      </c>
      <c r="E52" s="2">
        <v>5.85</v>
      </c>
      <c r="F52" s="2">
        <v>108.58</v>
      </c>
      <c r="G52" t="s">
        <v>81</v>
      </c>
      <c r="H52" t="s">
        <v>14</v>
      </c>
      <c r="I52" t="s">
        <v>14</v>
      </c>
    </row>
    <row r="53" spans="1:9">
      <c r="A53" t="s">
        <v>96</v>
      </c>
      <c r="B53" t="s">
        <v>97</v>
      </c>
      <c r="C53" t="s">
        <v>98</v>
      </c>
      <c r="D53" s="1">
        <v>19.66</v>
      </c>
      <c r="E53" s="2">
        <v>4.3</v>
      </c>
      <c r="F53" s="2">
        <v>84.54</v>
      </c>
      <c r="G53" t="s">
        <v>99</v>
      </c>
      <c r="H53" t="s">
        <v>14</v>
      </c>
      <c r="I53" t="s">
        <v>14</v>
      </c>
    </row>
    <row r="54" spans="1:9">
      <c r="A54" t="s">
        <v>100</v>
      </c>
      <c r="B54" t="s">
        <v>97</v>
      </c>
      <c r="C54" t="s">
        <v>101</v>
      </c>
      <c r="D54" s="1">
        <v>19.61</v>
      </c>
      <c r="E54" s="2">
        <v>4.45</v>
      </c>
      <c r="F54" s="2">
        <v>87.26</v>
      </c>
      <c r="G54" t="s">
        <v>99</v>
      </c>
      <c r="H54" t="s">
        <v>14</v>
      </c>
      <c r="I54" t="s">
        <v>14</v>
      </c>
    </row>
    <row r="55" spans="1:9">
      <c r="A55" t="s">
        <v>102</v>
      </c>
      <c r="B55" t="s">
        <v>97</v>
      </c>
      <c r="C55" t="s">
        <v>103</v>
      </c>
      <c r="D55" s="1">
        <v>19.63</v>
      </c>
      <c r="E55" s="2">
        <v>4.45</v>
      </c>
      <c r="F55" s="2">
        <v>87.35</v>
      </c>
      <c r="G55" t="s">
        <v>99</v>
      </c>
      <c r="H55" t="s">
        <v>14</v>
      </c>
      <c r="I55" t="s">
        <v>14</v>
      </c>
    </row>
    <row r="56" spans="1:9">
      <c r="A56" t="s">
        <v>104</v>
      </c>
      <c r="B56" t="s">
        <v>97</v>
      </c>
      <c r="C56" t="s">
        <v>105</v>
      </c>
      <c r="D56" s="1">
        <v>19.65</v>
      </c>
      <c r="E56" s="2">
        <v>3.4</v>
      </c>
      <c r="F56" s="2">
        <v>66.81</v>
      </c>
      <c r="G56" t="s">
        <v>99</v>
      </c>
      <c r="H56" t="s">
        <v>14</v>
      </c>
      <c r="I56" t="s">
        <v>14</v>
      </c>
    </row>
    <row r="57" spans="1:9">
      <c r="A57" t="s">
        <v>106</v>
      </c>
      <c r="B57" t="s">
        <v>97</v>
      </c>
      <c r="C57" t="s">
        <v>105</v>
      </c>
      <c r="D57" s="1">
        <v>19.67</v>
      </c>
      <c r="E57" s="2">
        <v>3.4</v>
      </c>
      <c r="F57" s="2">
        <v>66.88</v>
      </c>
      <c r="G57" t="s">
        <v>99</v>
      </c>
      <c r="H57" t="s">
        <v>14</v>
      </c>
      <c r="I57" t="s">
        <v>14</v>
      </c>
    </row>
    <row r="58" spans="1:9">
      <c r="A58" t="s">
        <v>107</v>
      </c>
      <c r="B58" t="s">
        <v>97</v>
      </c>
      <c r="C58" t="s">
        <v>108</v>
      </c>
      <c r="D58" s="1">
        <v>19.66</v>
      </c>
      <c r="E58" s="2">
        <v>6.3</v>
      </c>
      <c r="F58" s="2">
        <v>123.86</v>
      </c>
      <c r="G58" t="s">
        <v>99</v>
      </c>
      <c r="H58" t="s">
        <v>14</v>
      </c>
      <c r="I58" t="s">
        <v>14</v>
      </c>
    </row>
    <row r="59" spans="1:9">
      <c r="A59" t="s">
        <v>109</v>
      </c>
      <c r="B59" t="s">
        <v>97</v>
      </c>
      <c r="C59" t="s">
        <v>110</v>
      </c>
      <c r="D59" s="1">
        <v>19.62</v>
      </c>
      <c r="E59" s="2">
        <v>7</v>
      </c>
      <c r="F59" s="2">
        <v>137.34</v>
      </c>
      <c r="G59" t="s">
        <v>99</v>
      </c>
      <c r="H59" t="s">
        <v>14</v>
      </c>
      <c r="I59" t="s">
        <v>14</v>
      </c>
    </row>
    <row r="60" spans="1:9">
      <c r="A60" t="s">
        <v>111</v>
      </c>
      <c r="B60" t="s">
        <v>97</v>
      </c>
      <c r="C60" t="s">
        <v>112</v>
      </c>
      <c r="D60" s="1">
        <v>19.64</v>
      </c>
      <c r="E60" s="2">
        <v>6.1</v>
      </c>
      <c r="F60" s="2">
        <v>119.8</v>
      </c>
      <c r="G60" t="s">
        <v>99</v>
      </c>
      <c r="H60" t="s">
        <v>14</v>
      </c>
      <c r="I60" t="s">
        <v>14</v>
      </c>
    </row>
    <row r="61" spans="1:9">
      <c r="A61" t="s">
        <v>113</v>
      </c>
      <c r="B61" t="s">
        <v>97</v>
      </c>
      <c r="C61" t="s">
        <v>114</v>
      </c>
      <c r="D61" s="1">
        <v>19.7</v>
      </c>
      <c r="E61" s="2">
        <v>5.85</v>
      </c>
      <c r="F61" s="2">
        <v>115.24</v>
      </c>
      <c r="G61" t="s">
        <v>99</v>
      </c>
      <c r="H61" t="s">
        <v>14</v>
      </c>
      <c r="I61" t="s">
        <v>14</v>
      </c>
    </row>
    <row r="62" spans="1:9">
      <c r="A62" t="s">
        <v>115</v>
      </c>
      <c r="B62" t="s">
        <v>116</v>
      </c>
      <c r="C62" t="s">
        <v>117</v>
      </c>
      <c r="D62" s="1">
        <v>16.63</v>
      </c>
      <c r="E62" s="2">
        <v>4.1</v>
      </c>
      <c r="F62" s="2">
        <v>68.18</v>
      </c>
      <c r="G62" t="s">
        <v>118</v>
      </c>
      <c r="H62" t="s">
        <v>14</v>
      </c>
      <c r="I62" t="s">
        <v>14</v>
      </c>
    </row>
    <row r="63" spans="1:9">
      <c r="A63" t="s">
        <v>119</v>
      </c>
      <c r="B63" t="s">
        <v>120</v>
      </c>
      <c r="C63" t="s">
        <v>108</v>
      </c>
      <c r="D63" s="1">
        <v>18.76</v>
      </c>
      <c r="E63" s="2">
        <v>6.3</v>
      </c>
      <c r="F63" s="2">
        <v>118.19</v>
      </c>
      <c r="G63" t="s">
        <v>121</v>
      </c>
      <c r="H63" t="s">
        <v>14</v>
      </c>
      <c r="I63" t="s">
        <v>14</v>
      </c>
    </row>
    <row r="64" spans="1:9">
      <c r="A64" t="s">
        <v>122</v>
      </c>
      <c r="B64" t="s">
        <v>120</v>
      </c>
      <c r="C64" t="s">
        <v>123</v>
      </c>
      <c r="D64" s="1">
        <v>18.8</v>
      </c>
      <c r="E64" s="2">
        <v>4.45</v>
      </c>
      <c r="F64" s="2">
        <v>83.66</v>
      </c>
      <c r="G64" t="s">
        <v>121</v>
      </c>
      <c r="H64" t="s">
        <v>14</v>
      </c>
      <c r="I64" t="s">
        <v>14</v>
      </c>
    </row>
    <row r="65" spans="1:9">
      <c r="A65" t="s">
        <v>124</v>
      </c>
      <c r="B65" t="s">
        <v>120</v>
      </c>
      <c r="C65" t="s">
        <v>110</v>
      </c>
      <c r="D65" s="1">
        <v>18.81</v>
      </c>
      <c r="E65" s="2">
        <v>7</v>
      </c>
      <c r="F65" s="2">
        <v>131.67</v>
      </c>
      <c r="G65" t="s">
        <v>121</v>
      </c>
      <c r="H65" t="s">
        <v>14</v>
      </c>
      <c r="I65" t="s">
        <v>14</v>
      </c>
    </row>
    <row r="66" spans="1:9">
      <c r="A66" t="s">
        <v>125</v>
      </c>
      <c r="B66" t="s">
        <v>120</v>
      </c>
      <c r="C66" t="s">
        <v>126</v>
      </c>
      <c r="D66" s="1">
        <v>18.76</v>
      </c>
      <c r="E66" s="2">
        <v>3.6</v>
      </c>
      <c r="F66" s="2">
        <v>67.54</v>
      </c>
      <c r="G66" t="s">
        <v>121</v>
      </c>
      <c r="H66" t="s">
        <v>14</v>
      </c>
      <c r="I66" t="s">
        <v>14</v>
      </c>
    </row>
    <row r="67" spans="1:9">
      <c r="A67" t="s">
        <v>127</v>
      </c>
      <c r="B67" t="s">
        <v>120</v>
      </c>
      <c r="C67" t="s">
        <v>110</v>
      </c>
      <c r="D67" s="1">
        <v>18.68</v>
      </c>
      <c r="E67" s="2">
        <v>7</v>
      </c>
      <c r="F67" s="2">
        <v>130.76</v>
      </c>
      <c r="G67" t="s">
        <v>121</v>
      </c>
      <c r="H67" t="s">
        <v>14</v>
      </c>
      <c r="I67" t="s">
        <v>14</v>
      </c>
    </row>
    <row r="68" spans="1:9">
      <c r="A68" t="s">
        <v>128</v>
      </c>
      <c r="B68" t="s">
        <v>120</v>
      </c>
      <c r="C68" t="s">
        <v>112</v>
      </c>
      <c r="D68" s="1">
        <v>18.76</v>
      </c>
      <c r="E68" s="2">
        <v>6.1</v>
      </c>
      <c r="F68" s="2">
        <v>114.44</v>
      </c>
      <c r="G68" t="s">
        <v>121</v>
      </c>
      <c r="H68" t="s">
        <v>14</v>
      </c>
      <c r="I68" t="s">
        <v>14</v>
      </c>
    </row>
    <row r="69" spans="1:9">
      <c r="A69" t="s">
        <v>129</v>
      </c>
      <c r="B69" t="s">
        <v>120</v>
      </c>
      <c r="C69" t="s">
        <v>98</v>
      </c>
      <c r="D69" s="1">
        <v>18.78</v>
      </c>
      <c r="E69" s="2">
        <v>4.3</v>
      </c>
      <c r="F69" s="2">
        <v>80.75</v>
      </c>
      <c r="G69" t="s">
        <v>121</v>
      </c>
      <c r="H69" t="s">
        <v>14</v>
      </c>
      <c r="I69" t="s">
        <v>14</v>
      </c>
    </row>
    <row r="70" spans="1:9">
      <c r="A70" t="s">
        <v>130</v>
      </c>
      <c r="B70" t="s">
        <v>120</v>
      </c>
      <c r="C70" t="s">
        <v>108</v>
      </c>
      <c r="D70" s="1">
        <v>18.83</v>
      </c>
      <c r="E70" s="2">
        <v>6.3</v>
      </c>
      <c r="F70" s="2">
        <v>118.63</v>
      </c>
      <c r="G70" t="s">
        <v>121</v>
      </c>
      <c r="H70" t="s">
        <v>14</v>
      </c>
      <c r="I70" t="s">
        <v>14</v>
      </c>
    </row>
    <row r="71" spans="1:9">
      <c r="A71" t="s">
        <v>131</v>
      </c>
      <c r="B71" t="s">
        <v>120</v>
      </c>
      <c r="C71" t="s">
        <v>98</v>
      </c>
      <c r="D71" s="1">
        <v>18.76</v>
      </c>
      <c r="E71" s="2">
        <v>4.3</v>
      </c>
      <c r="F71" s="2">
        <v>80.67</v>
      </c>
      <c r="G71" t="s">
        <v>121</v>
      </c>
      <c r="H71" t="s">
        <v>14</v>
      </c>
      <c r="I71" t="s">
        <v>14</v>
      </c>
    </row>
    <row r="72" spans="1:9">
      <c r="A72" t="s">
        <v>132</v>
      </c>
      <c r="B72" t="s">
        <v>120</v>
      </c>
      <c r="C72" t="s">
        <v>112</v>
      </c>
      <c r="D72" s="1">
        <v>18.71</v>
      </c>
      <c r="E72" s="2">
        <v>6.1</v>
      </c>
      <c r="F72" s="2">
        <v>114.13</v>
      </c>
      <c r="G72" t="s">
        <v>121</v>
      </c>
      <c r="H72" t="s">
        <v>14</v>
      </c>
      <c r="I72" t="s">
        <v>14</v>
      </c>
    </row>
    <row r="73" spans="1:9">
      <c r="A73" t="s">
        <v>133</v>
      </c>
      <c r="B73" t="s">
        <v>120</v>
      </c>
      <c r="C73" t="s">
        <v>101</v>
      </c>
      <c r="D73" s="1">
        <v>18.86</v>
      </c>
      <c r="E73" s="2">
        <v>4.45</v>
      </c>
      <c r="F73" s="2">
        <v>83.93</v>
      </c>
      <c r="G73" t="s">
        <v>121</v>
      </c>
      <c r="H73" t="s">
        <v>14</v>
      </c>
      <c r="I73" t="s">
        <v>14</v>
      </c>
    </row>
    <row r="74" spans="1:9">
      <c r="A74" t="s">
        <v>134</v>
      </c>
      <c r="B74" t="s">
        <v>120</v>
      </c>
      <c r="C74" t="s">
        <v>135</v>
      </c>
      <c r="D74" s="1">
        <v>18.77</v>
      </c>
      <c r="E74" s="2">
        <v>3.6</v>
      </c>
      <c r="F74" s="2">
        <v>67.57</v>
      </c>
      <c r="G74" t="s">
        <v>121</v>
      </c>
      <c r="H74" t="s">
        <v>14</v>
      </c>
      <c r="I74" t="s">
        <v>14</v>
      </c>
    </row>
    <row r="75" spans="1:9">
      <c r="A75" t="s">
        <v>136</v>
      </c>
      <c r="B75" t="s">
        <v>120</v>
      </c>
      <c r="C75" t="s">
        <v>103</v>
      </c>
      <c r="D75" s="1">
        <v>18.83</v>
      </c>
      <c r="E75" s="2">
        <v>4.45</v>
      </c>
      <c r="F75" s="2">
        <v>83.79</v>
      </c>
      <c r="G75" t="s">
        <v>121</v>
      </c>
      <c r="H75" t="s">
        <v>14</v>
      </c>
      <c r="I75" t="s">
        <v>14</v>
      </c>
    </row>
    <row r="76" spans="1:9">
      <c r="A76" t="s">
        <v>137</v>
      </c>
      <c r="B76" t="s">
        <v>120</v>
      </c>
      <c r="C76" t="s">
        <v>114</v>
      </c>
      <c r="D76" s="1">
        <v>18.82</v>
      </c>
      <c r="E76" s="2">
        <v>5.85</v>
      </c>
      <c r="F76" s="2">
        <v>110.1</v>
      </c>
      <c r="G76" t="s">
        <v>121</v>
      </c>
      <c r="H76" t="s">
        <v>14</v>
      </c>
      <c r="I76" t="s">
        <v>14</v>
      </c>
    </row>
    <row r="77" spans="1:9">
      <c r="A77" t="s">
        <v>138</v>
      </c>
      <c r="B77" t="s">
        <v>120</v>
      </c>
      <c r="C77" t="s">
        <v>139</v>
      </c>
      <c r="D77" s="1">
        <v>18.81</v>
      </c>
      <c r="E77" s="2">
        <v>5.05</v>
      </c>
      <c r="F77" s="2">
        <v>94.99</v>
      </c>
      <c r="G77" t="s">
        <v>121</v>
      </c>
      <c r="H77" t="s">
        <v>14</v>
      </c>
      <c r="I77" t="s">
        <v>14</v>
      </c>
    </row>
    <row r="78" spans="1:9">
      <c r="A78" t="s">
        <v>140</v>
      </c>
      <c r="B78" t="s">
        <v>120</v>
      </c>
      <c r="C78" t="s">
        <v>141</v>
      </c>
      <c r="D78" s="1">
        <v>18.84</v>
      </c>
      <c r="E78" s="2">
        <v>4.3</v>
      </c>
      <c r="F78" s="2">
        <v>81.01</v>
      </c>
      <c r="G78" t="s">
        <v>121</v>
      </c>
      <c r="H78" t="s">
        <v>14</v>
      </c>
      <c r="I78" t="s">
        <v>14</v>
      </c>
    </row>
    <row r="79" spans="1:9">
      <c r="A79" t="s">
        <v>142</v>
      </c>
      <c r="B79" t="s">
        <v>120</v>
      </c>
      <c r="C79" t="s">
        <v>143</v>
      </c>
      <c r="D79" s="1">
        <v>18.8</v>
      </c>
      <c r="E79" s="2">
        <v>5.6</v>
      </c>
      <c r="F79" s="2">
        <v>105.28</v>
      </c>
      <c r="G79" t="s">
        <v>121</v>
      </c>
      <c r="H79" t="s">
        <v>14</v>
      </c>
      <c r="I79" t="s">
        <v>14</v>
      </c>
    </row>
    <row r="80" spans="1:9">
      <c r="A80" t="s">
        <v>144</v>
      </c>
      <c r="B80" t="s">
        <v>120</v>
      </c>
      <c r="C80" t="s">
        <v>145</v>
      </c>
      <c r="D80" s="1">
        <v>18.89</v>
      </c>
      <c r="E80" s="2">
        <v>4.45</v>
      </c>
      <c r="F80" s="2">
        <v>84.06</v>
      </c>
      <c r="G80" t="s">
        <v>121</v>
      </c>
      <c r="H80" t="s">
        <v>14</v>
      </c>
      <c r="I80" t="s">
        <v>14</v>
      </c>
    </row>
    <row r="81" spans="1:9">
      <c r="A81" t="s">
        <v>146</v>
      </c>
      <c r="B81" t="s">
        <v>120</v>
      </c>
      <c r="C81" t="s">
        <v>101</v>
      </c>
      <c r="D81" s="1">
        <v>18.84</v>
      </c>
      <c r="E81" s="2">
        <v>4.45</v>
      </c>
      <c r="F81" s="2">
        <v>83.84</v>
      </c>
      <c r="G81" t="s">
        <v>121</v>
      </c>
      <c r="H81" t="s">
        <v>14</v>
      </c>
      <c r="I81" t="s">
        <v>14</v>
      </c>
    </row>
    <row r="82" spans="1:9">
      <c r="A82" t="s">
        <v>147</v>
      </c>
      <c r="B82" t="s">
        <v>120</v>
      </c>
      <c r="C82" t="s">
        <v>108</v>
      </c>
      <c r="D82" s="1">
        <v>18.86</v>
      </c>
      <c r="E82" s="2">
        <v>6.3</v>
      </c>
      <c r="F82" s="2">
        <v>118.82</v>
      </c>
      <c r="G82" t="s">
        <v>121</v>
      </c>
      <c r="H82" t="s">
        <v>14</v>
      </c>
      <c r="I82" t="s">
        <v>14</v>
      </c>
    </row>
    <row r="83" spans="1:9">
      <c r="A83" t="s">
        <v>148</v>
      </c>
      <c r="B83" t="s">
        <v>120</v>
      </c>
      <c r="C83" t="s">
        <v>123</v>
      </c>
      <c r="D83" s="1">
        <v>18.85</v>
      </c>
      <c r="E83" s="2">
        <v>4.45</v>
      </c>
      <c r="F83" s="2">
        <v>83.88</v>
      </c>
      <c r="G83" t="s">
        <v>121</v>
      </c>
      <c r="H83" t="s">
        <v>14</v>
      </c>
      <c r="I83" t="s">
        <v>14</v>
      </c>
    </row>
    <row r="84" spans="1:9">
      <c r="A84" t="s">
        <v>149</v>
      </c>
      <c r="B84" t="s">
        <v>120</v>
      </c>
      <c r="C84" t="s">
        <v>150</v>
      </c>
      <c r="D84" s="1">
        <v>18.9</v>
      </c>
      <c r="E84" s="2">
        <v>6.1</v>
      </c>
      <c r="F84" s="2">
        <v>115.29</v>
      </c>
      <c r="G84" t="s">
        <v>121</v>
      </c>
      <c r="H84" t="s">
        <v>14</v>
      </c>
      <c r="I84" t="s">
        <v>14</v>
      </c>
    </row>
    <row r="85" spans="1:9">
      <c r="A85" t="s">
        <v>151</v>
      </c>
      <c r="B85" t="s">
        <v>120</v>
      </c>
      <c r="C85" t="s">
        <v>108</v>
      </c>
      <c r="D85" s="1">
        <v>18.92</v>
      </c>
      <c r="E85" s="2">
        <v>6.3</v>
      </c>
      <c r="F85" s="2">
        <v>119.2</v>
      </c>
      <c r="G85" t="s">
        <v>121</v>
      </c>
      <c r="H85" t="s">
        <v>14</v>
      </c>
      <c r="I85" t="s">
        <v>14</v>
      </c>
    </row>
    <row r="86" spans="1:9">
      <c r="A86" t="s">
        <v>152</v>
      </c>
      <c r="B86" t="s">
        <v>120</v>
      </c>
      <c r="C86" t="s">
        <v>114</v>
      </c>
      <c r="D86" s="1">
        <v>18.88</v>
      </c>
      <c r="E86" s="2">
        <v>5.85</v>
      </c>
      <c r="F86" s="2">
        <v>110.45</v>
      </c>
      <c r="G86" t="s">
        <v>121</v>
      </c>
      <c r="H86" t="s">
        <v>14</v>
      </c>
      <c r="I86" t="s">
        <v>14</v>
      </c>
    </row>
    <row r="87" spans="1:9">
      <c r="A87" t="s">
        <v>153</v>
      </c>
      <c r="B87" t="s">
        <v>120</v>
      </c>
      <c r="C87" t="s">
        <v>154</v>
      </c>
      <c r="D87" s="1">
        <v>18.92</v>
      </c>
      <c r="E87" s="2">
        <v>4.45</v>
      </c>
      <c r="F87" s="2">
        <v>84.19</v>
      </c>
      <c r="G87" t="s">
        <v>121</v>
      </c>
      <c r="H87" t="s">
        <v>14</v>
      </c>
      <c r="I87" t="s">
        <v>14</v>
      </c>
    </row>
    <row r="88" spans="1:9">
      <c r="A88" t="s">
        <v>155</v>
      </c>
      <c r="B88" t="s">
        <v>120</v>
      </c>
      <c r="C88" t="s">
        <v>112</v>
      </c>
      <c r="D88" s="1">
        <v>18.92</v>
      </c>
      <c r="E88" s="2">
        <v>6.1</v>
      </c>
      <c r="F88" s="2">
        <v>115.41</v>
      </c>
      <c r="G88" t="s">
        <v>121</v>
      </c>
      <c r="H88" t="s">
        <v>14</v>
      </c>
      <c r="I88" t="s">
        <v>14</v>
      </c>
    </row>
    <row r="89" spans="1:9">
      <c r="A89" t="s">
        <v>156</v>
      </c>
      <c r="B89" t="s">
        <v>120</v>
      </c>
      <c r="C89" t="s">
        <v>157</v>
      </c>
      <c r="D89" s="1">
        <v>18.82</v>
      </c>
      <c r="E89" s="2">
        <v>4.3</v>
      </c>
      <c r="F89" s="2">
        <v>80.93</v>
      </c>
      <c r="G89" t="s">
        <v>121</v>
      </c>
      <c r="H89" t="s">
        <v>14</v>
      </c>
      <c r="I89" t="s">
        <v>14</v>
      </c>
    </row>
    <row r="90" spans="1:9">
      <c r="A90" t="s">
        <v>158</v>
      </c>
      <c r="B90" t="s">
        <v>120</v>
      </c>
      <c r="C90" t="s">
        <v>112</v>
      </c>
      <c r="D90" s="1">
        <v>18.87</v>
      </c>
      <c r="E90" s="2">
        <v>6.1</v>
      </c>
      <c r="F90" s="2">
        <v>115.11</v>
      </c>
      <c r="G90" t="s">
        <v>121</v>
      </c>
      <c r="H90" t="s">
        <v>14</v>
      </c>
      <c r="I90" t="s">
        <v>14</v>
      </c>
    </row>
    <row r="91" spans="1:9">
      <c r="A91" t="s">
        <v>159</v>
      </c>
      <c r="B91" t="s">
        <v>120</v>
      </c>
      <c r="C91" t="s">
        <v>160</v>
      </c>
      <c r="D91" s="1">
        <v>18.89</v>
      </c>
      <c r="E91" s="2">
        <v>4.45</v>
      </c>
      <c r="F91" s="2">
        <v>84.06</v>
      </c>
      <c r="G91" t="s">
        <v>121</v>
      </c>
      <c r="H91" t="s">
        <v>14</v>
      </c>
      <c r="I91" t="s">
        <v>14</v>
      </c>
    </row>
    <row r="92" spans="1:9">
      <c r="A92" t="s">
        <v>161</v>
      </c>
      <c r="B92" t="s">
        <v>120</v>
      </c>
      <c r="C92" t="s">
        <v>154</v>
      </c>
      <c r="D92" s="1">
        <v>18.93</v>
      </c>
      <c r="E92" s="2">
        <v>4.45</v>
      </c>
      <c r="F92" s="2">
        <v>84.24</v>
      </c>
      <c r="G92" t="s">
        <v>121</v>
      </c>
      <c r="H92" t="s">
        <v>14</v>
      </c>
      <c r="I92" t="s">
        <v>14</v>
      </c>
    </row>
    <row r="93" spans="1:9">
      <c r="A93" t="s">
        <v>162</v>
      </c>
      <c r="B93" t="s">
        <v>120</v>
      </c>
      <c r="C93" t="s">
        <v>163</v>
      </c>
      <c r="D93" s="1">
        <v>18.89</v>
      </c>
      <c r="E93" s="2">
        <v>5.35</v>
      </c>
      <c r="F93" s="2">
        <v>101.06</v>
      </c>
      <c r="G93" t="s">
        <v>121</v>
      </c>
      <c r="H93" t="s">
        <v>14</v>
      </c>
      <c r="I93" t="s">
        <v>14</v>
      </c>
    </row>
    <row r="94" spans="1:9">
      <c r="A94" t="s">
        <v>164</v>
      </c>
      <c r="B94" t="s">
        <v>165</v>
      </c>
      <c r="C94" t="s">
        <v>166</v>
      </c>
      <c r="D94" s="1">
        <v>22.9</v>
      </c>
      <c r="E94" s="2">
        <v>3.6</v>
      </c>
      <c r="F94" s="2">
        <v>82.44</v>
      </c>
      <c r="G94" t="s">
        <v>167</v>
      </c>
      <c r="H94" t="s">
        <v>14</v>
      </c>
      <c r="I94" t="s">
        <v>14</v>
      </c>
    </row>
    <row r="95" spans="1:9">
      <c r="A95" t="s">
        <v>168</v>
      </c>
      <c r="B95" t="s">
        <v>165</v>
      </c>
      <c r="C95" t="s">
        <v>169</v>
      </c>
      <c r="D95" s="1">
        <v>22.86</v>
      </c>
      <c r="E95" s="2">
        <v>5.85</v>
      </c>
      <c r="F95" s="2">
        <v>133.73</v>
      </c>
      <c r="G95" t="s">
        <v>167</v>
      </c>
      <c r="H95" t="s">
        <v>14</v>
      </c>
      <c r="I95" t="s">
        <v>14</v>
      </c>
    </row>
    <row r="96" spans="1:9">
      <c r="A96" t="s">
        <v>170</v>
      </c>
      <c r="B96" t="s">
        <v>165</v>
      </c>
      <c r="C96" t="s">
        <v>169</v>
      </c>
      <c r="D96" s="1">
        <v>22.85</v>
      </c>
      <c r="E96" s="2">
        <v>5.85</v>
      </c>
      <c r="F96" s="2">
        <v>133.67</v>
      </c>
      <c r="G96" t="s">
        <v>167</v>
      </c>
      <c r="H96" t="s">
        <v>14</v>
      </c>
      <c r="I96" t="s">
        <v>14</v>
      </c>
    </row>
    <row r="97" spans="1:9">
      <c r="A97" t="s">
        <v>171</v>
      </c>
      <c r="B97" t="s">
        <v>165</v>
      </c>
      <c r="C97" t="s">
        <v>166</v>
      </c>
      <c r="D97" s="1">
        <v>22.99</v>
      </c>
      <c r="E97" s="2">
        <v>3.6</v>
      </c>
      <c r="F97" s="2">
        <v>82.76</v>
      </c>
      <c r="G97" t="s">
        <v>167</v>
      </c>
      <c r="H97" t="s">
        <v>14</v>
      </c>
      <c r="I97" t="s">
        <v>14</v>
      </c>
    </row>
    <row r="98" spans="1:9">
      <c r="A98" t="s">
        <v>172</v>
      </c>
      <c r="B98" t="s">
        <v>165</v>
      </c>
      <c r="C98" t="s">
        <v>169</v>
      </c>
      <c r="D98" s="1">
        <v>22.84</v>
      </c>
      <c r="E98" s="2">
        <v>5.85</v>
      </c>
      <c r="F98" s="2">
        <v>133.61</v>
      </c>
      <c r="G98" t="s">
        <v>167</v>
      </c>
      <c r="H98" t="s">
        <v>14</v>
      </c>
      <c r="I98" t="s">
        <v>14</v>
      </c>
    </row>
    <row r="99" spans="1:9">
      <c r="A99" t="s">
        <v>173</v>
      </c>
      <c r="B99" t="s">
        <v>165</v>
      </c>
      <c r="C99" t="s">
        <v>174</v>
      </c>
      <c r="D99" s="1">
        <v>22.85</v>
      </c>
      <c r="E99" s="2">
        <v>5.85</v>
      </c>
      <c r="F99" s="2">
        <v>133.67</v>
      </c>
      <c r="G99" t="s">
        <v>167</v>
      </c>
      <c r="H99" t="s">
        <v>14</v>
      </c>
      <c r="I99" t="s">
        <v>14</v>
      </c>
    </row>
    <row r="100" spans="1:9">
      <c r="A100" t="s">
        <v>175</v>
      </c>
      <c r="B100" t="s">
        <v>165</v>
      </c>
      <c r="C100" t="s">
        <v>166</v>
      </c>
      <c r="D100" s="1">
        <v>22.88</v>
      </c>
      <c r="E100" s="2">
        <v>3.6</v>
      </c>
      <c r="F100" s="2">
        <v>82.37</v>
      </c>
      <c r="G100" t="s">
        <v>167</v>
      </c>
      <c r="H100" t="s">
        <v>14</v>
      </c>
      <c r="I100" t="s">
        <v>14</v>
      </c>
    </row>
    <row r="101" spans="1:9">
      <c r="A101" t="s">
        <v>176</v>
      </c>
      <c r="B101" t="s">
        <v>165</v>
      </c>
      <c r="C101" t="s">
        <v>166</v>
      </c>
      <c r="D101" s="1">
        <v>22.87</v>
      </c>
      <c r="E101" s="2">
        <v>3.6</v>
      </c>
      <c r="F101" s="2">
        <v>82.33</v>
      </c>
      <c r="G101" t="s">
        <v>167</v>
      </c>
      <c r="H101" t="s">
        <v>14</v>
      </c>
      <c r="I101" t="s">
        <v>14</v>
      </c>
    </row>
    <row r="102" spans="1:9">
      <c r="A102" t="s">
        <v>177</v>
      </c>
      <c r="B102" t="s">
        <v>165</v>
      </c>
      <c r="C102" t="s">
        <v>178</v>
      </c>
      <c r="D102" s="1">
        <v>22.84</v>
      </c>
      <c r="E102" s="2">
        <v>4.45</v>
      </c>
      <c r="F102" s="2">
        <v>101.64</v>
      </c>
      <c r="G102" t="s">
        <v>167</v>
      </c>
      <c r="H102" t="s">
        <v>14</v>
      </c>
      <c r="I102" t="s">
        <v>14</v>
      </c>
    </row>
    <row r="103" spans="1:9">
      <c r="A103" t="s">
        <v>179</v>
      </c>
      <c r="B103" t="s">
        <v>165</v>
      </c>
      <c r="C103" t="s">
        <v>178</v>
      </c>
      <c r="D103" s="1">
        <v>22.79</v>
      </c>
      <c r="E103" s="2">
        <v>4.45</v>
      </c>
      <c r="F103" s="2">
        <v>101.42</v>
      </c>
      <c r="G103" t="s">
        <v>167</v>
      </c>
      <c r="H103" t="s">
        <v>14</v>
      </c>
      <c r="I103" t="s">
        <v>14</v>
      </c>
    </row>
    <row r="104" spans="1:9">
      <c r="A104" t="s">
        <v>180</v>
      </c>
      <c r="B104" t="s">
        <v>165</v>
      </c>
      <c r="C104" t="s">
        <v>178</v>
      </c>
      <c r="D104" s="1">
        <v>22.87</v>
      </c>
      <c r="E104" s="2">
        <v>4.45</v>
      </c>
      <c r="F104" s="2">
        <v>101.77</v>
      </c>
      <c r="G104" t="s">
        <v>167</v>
      </c>
      <c r="H104" t="s">
        <v>14</v>
      </c>
      <c r="I104" t="s">
        <v>14</v>
      </c>
    </row>
    <row r="105" spans="1:9">
      <c r="A105" t="s">
        <v>181</v>
      </c>
      <c r="B105" t="s">
        <v>165</v>
      </c>
      <c r="C105" t="s">
        <v>166</v>
      </c>
      <c r="D105" s="1">
        <v>22.87</v>
      </c>
      <c r="E105" s="2">
        <v>3.6</v>
      </c>
      <c r="F105" s="2">
        <v>82.33</v>
      </c>
      <c r="G105" t="s">
        <v>167</v>
      </c>
      <c r="H105" t="s">
        <v>14</v>
      </c>
      <c r="I105" t="s">
        <v>14</v>
      </c>
    </row>
    <row r="106" spans="1:9">
      <c r="A106" t="s">
        <v>182</v>
      </c>
      <c r="B106" t="s">
        <v>165</v>
      </c>
      <c r="C106" t="s">
        <v>174</v>
      </c>
      <c r="D106" s="1">
        <v>22.96</v>
      </c>
      <c r="E106" s="2">
        <v>5.85</v>
      </c>
      <c r="F106" s="2">
        <v>134.32</v>
      </c>
      <c r="G106" t="s">
        <v>167</v>
      </c>
      <c r="H106" t="s">
        <v>14</v>
      </c>
      <c r="I106" t="s">
        <v>14</v>
      </c>
    </row>
    <row r="107" spans="1:9">
      <c r="A107" t="s">
        <v>183</v>
      </c>
      <c r="B107" t="s">
        <v>165</v>
      </c>
      <c r="C107" t="s">
        <v>184</v>
      </c>
      <c r="D107" s="1">
        <v>22.84</v>
      </c>
      <c r="E107" s="2">
        <v>4.85</v>
      </c>
      <c r="F107" s="2">
        <v>110.77</v>
      </c>
      <c r="G107" t="s">
        <v>167</v>
      </c>
      <c r="H107" t="s">
        <v>14</v>
      </c>
      <c r="I107" t="s">
        <v>14</v>
      </c>
    </row>
    <row r="108" spans="1:9">
      <c r="A108" t="s">
        <v>185</v>
      </c>
      <c r="B108" t="s">
        <v>165</v>
      </c>
      <c r="C108" t="s">
        <v>178</v>
      </c>
      <c r="D108" s="1">
        <v>22.86</v>
      </c>
      <c r="E108" s="2">
        <v>4.45</v>
      </c>
      <c r="F108" s="2">
        <v>101.73</v>
      </c>
      <c r="G108" t="s">
        <v>167</v>
      </c>
      <c r="H108" t="s">
        <v>14</v>
      </c>
      <c r="I108" t="s">
        <v>14</v>
      </c>
    </row>
    <row r="109" spans="1:9">
      <c r="A109" t="s">
        <v>186</v>
      </c>
      <c r="B109" t="s">
        <v>165</v>
      </c>
      <c r="C109" t="s">
        <v>166</v>
      </c>
      <c r="D109" s="1">
        <v>22.85</v>
      </c>
      <c r="E109" s="2">
        <v>3.6</v>
      </c>
      <c r="F109" s="2">
        <v>82.26</v>
      </c>
      <c r="G109" t="s">
        <v>167</v>
      </c>
      <c r="H109" t="s">
        <v>14</v>
      </c>
      <c r="I109" t="s">
        <v>14</v>
      </c>
    </row>
    <row r="110" spans="1:9">
      <c r="A110" t="s">
        <v>187</v>
      </c>
      <c r="B110" t="s">
        <v>165</v>
      </c>
      <c r="C110" t="s">
        <v>188</v>
      </c>
      <c r="D110" s="1">
        <v>22.85</v>
      </c>
      <c r="E110" s="2">
        <v>6.3</v>
      </c>
      <c r="F110" s="2">
        <v>143.96</v>
      </c>
      <c r="G110" t="s">
        <v>167</v>
      </c>
      <c r="H110" t="s">
        <v>14</v>
      </c>
      <c r="I110" t="s">
        <v>14</v>
      </c>
    </row>
    <row r="111" spans="1:9">
      <c r="A111" t="s">
        <v>189</v>
      </c>
      <c r="B111" t="s">
        <v>165</v>
      </c>
      <c r="C111" t="s">
        <v>174</v>
      </c>
      <c r="D111" s="1">
        <v>22.91</v>
      </c>
      <c r="E111" s="2">
        <v>5.85</v>
      </c>
      <c r="F111" s="2">
        <v>134.02</v>
      </c>
      <c r="G111" t="s">
        <v>167</v>
      </c>
      <c r="H111" t="s">
        <v>14</v>
      </c>
      <c r="I111" t="s">
        <v>14</v>
      </c>
    </row>
    <row r="112" spans="1:9">
      <c r="A112" t="s">
        <v>190</v>
      </c>
      <c r="B112" t="s">
        <v>165</v>
      </c>
      <c r="C112" t="s">
        <v>178</v>
      </c>
      <c r="D112" s="1">
        <v>22.92</v>
      </c>
      <c r="E112" s="2">
        <v>4.45</v>
      </c>
      <c r="F112" s="2">
        <v>101.99</v>
      </c>
      <c r="G112" t="s">
        <v>167</v>
      </c>
      <c r="H112" t="s">
        <v>14</v>
      </c>
      <c r="I112" t="s">
        <v>14</v>
      </c>
    </row>
    <row r="113" spans="1:9">
      <c r="A113" t="s">
        <v>191</v>
      </c>
      <c r="B113" t="s">
        <v>165</v>
      </c>
      <c r="C113" t="s">
        <v>178</v>
      </c>
      <c r="D113" s="1">
        <v>22.83</v>
      </c>
      <c r="E113" s="2">
        <v>4.45</v>
      </c>
      <c r="F113" s="2">
        <v>101.59</v>
      </c>
      <c r="G113" t="s">
        <v>167</v>
      </c>
      <c r="H113" t="s">
        <v>14</v>
      </c>
      <c r="I113" t="s">
        <v>14</v>
      </c>
    </row>
    <row r="114" spans="1:9">
      <c r="A114" t="s">
        <v>192</v>
      </c>
      <c r="B114" t="s">
        <v>165</v>
      </c>
      <c r="C114" t="s">
        <v>193</v>
      </c>
      <c r="D114" s="1">
        <v>22.81</v>
      </c>
      <c r="E114" s="2">
        <v>3.4</v>
      </c>
      <c r="F114" s="2">
        <v>77.55</v>
      </c>
      <c r="G114" t="s">
        <v>167</v>
      </c>
      <c r="H114" t="s">
        <v>14</v>
      </c>
      <c r="I114" t="s">
        <v>14</v>
      </c>
    </row>
    <row r="115" spans="1:9">
      <c r="A115" t="s">
        <v>194</v>
      </c>
      <c r="B115" t="s">
        <v>165</v>
      </c>
      <c r="C115" t="s">
        <v>178</v>
      </c>
      <c r="D115" s="1">
        <v>23</v>
      </c>
      <c r="E115" s="2">
        <v>4.45</v>
      </c>
      <c r="F115" s="2">
        <v>102.35</v>
      </c>
      <c r="G115" t="s">
        <v>167</v>
      </c>
      <c r="H115" t="s">
        <v>14</v>
      </c>
      <c r="I115" t="s">
        <v>14</v>
      </c>
    </row>
    <row r="116" spans="1:9">
      <c r="A116" t="s">
        <v>195</v>
      </c>
      <c r="B116" t="s">
        <v>165</v>
      </c>
      <c r="C116" t="s">
        <v>193</v>
      </c>
      <c r="D116" s="1">
        <v>22.86</v>
      </c>
      <c r="E116" s="2">
        <v>3.4</v>
      </c>
      <c r="F116" s="2">
        <v>77.72</v>
      </c>
      <c r="G116" t="s">
        <v>167</v>
      </c>
      <c r="H116" t="s">
        <v>14</v>
      </c>
      <c r="I116" t="s">
        <v>14</v>
      </c>
    </row>
    <row r="117" spans="1:9">
      <c r="A117" t="s">
        <v>196</v>
      </c>
      <c r="B117" t="s">
        <v>165</v>
      </c>
      <c r="C117" t="s">
        <v>178</v>
      </c>
      <c r="D117" s="1">
        <v>22.95</v>
      </c>
      <c r="E117" s="2">
        <v>4.45</v>
      </c>
      <c r="F117" s="2">
        <v>102.13</v>
      </c>
      <c r="G117" t="s">
        <v>167</v>
      </c>
      <c r="H117" t="s">
        <v>14</v>
      </c>
      <c r="I117" t="s">
        <v>14</v>
      </c>
    </row>
    <row r="118" spans="1:9">
      <c r="A118" t="s">
        <v>197</v>
      </c>
      <c r="B118" t="s">
        <v>165</v>
      </c>
      <c r="C118" t="s">
        <v>169</v>
      </c>
      <c r="D118" s="1">
        <v>22.32</v>
      </c>
      <c r="E118" s="2">
        <v>5.85</v>
      </c>
      <c r="F118" s="2">
        <v>130.57</v>
      </c>
      <c r="G118" t="s">
        <v>167</v>
      </c>
      <c r="H118" t="s">
        <v>14</v>
      </c>
      <c r="I118" t="s">
        <v>14</v>
      </c>
    </row>
    <row r="119" spans="1:9">
      <c r="A119" t="s">
        <v>198</v>
      </c>
      <c r="B119" t="s">
        <v>165</v>
      </c>
      <c r="C119" t="s">
        <v>193</v>
      </c>
      <c r="D119" s="1">
        <v>22.29</v>
      </c>
      <c r="E119" s="2">
        <v>3.4</v>
      </c>
      <c r="F119" s="2">
        <v>75.79</v>
      </c>
      <c r="G119" t="s">
        <v>167</v>
      </c>
      <c r="H119" t="s">
        <v>14</v>
      </c>
      <c r="I119" t="s">
        <v>14</v>
      </c>
    </row>
    <row r="120" spans="1:9">
      <c r="A120" t="s">
        <v>199</v>
      </c>
      <c r="B120" t="s">
        <v>165</v>
      </c>
      <c r="C120" t="s">
        <v>188</v>
      </c>
      <c r="D120" s="1">
        <v>22.37</v>
      </c>
      <c r="E120" s="2">
        <v>6.3</v>
      </c>
      <c r="F120" s="2">
        <v>140.93</v>
      </c>
      <c r="G120" t="s">
        <v>167</v>
      </c>
      <c r="H120" t="s">
        <v>14</v>
      </c>
      <c r="I120" t="s">
        <v>14</v>
      </c>
    </row>
    <row r="121" spans="1:9">
      <c r="A121" t="s">
        <v>200</v>
      </c>
      <c r="B121" t="s">
        <v>165</v>
      </c>
      <c r="C121" t="s">
        <v>193</v>
      </c>
      <c r="D121" s="1">
        <v>22.29</v>
      </c>
      <c r="E121" s="2">
        <v>3.4</v>
      </c>
      <c r="F121" s="2">
        <v>75.79</v>
      </c>
      <c r="G121" t="s">
        <v>167</v>
      </c>
      <c r="H121" t="s">
        <v>14</v>
      </c>
      <c r="I121" t="s">
        <v>14</v>
      </c>
    </row>
    <row r="122" spans="1:9">
      <c r="A122" t="s">
        <v>201</v>
      </c>
      <c r="B122" t="s">
        <v>165</v>
      </c>
      <c r="C122" t="s">
        <v>174</v>
      </c>
      <c r="D122" s="1">
        <v>22.28</v>
      </c>
      <c r="E122" s="2">
        <v>5.85</v>
      </c>
      <c r="F122" s="2">
        <v>130.34</v>
      </c>
      <c r="G122" t="s">
        <v>167</v>
      </c>
      <c r="H122" t="s">
        <v>14</v>
      </c>
      <c r="I122" t="s">
        <v>14</v>
      </c>
    </row>
    <row r="123" spans="1:9">
      <c r="A123" t="s">
        <v>202</v>
      </c>
      <c r="B123" t="s">
        <v>165</v>
      </c>
      <c r="C123" t="s">
        <v>166</v>
      </c>
      <c r="D123" s="1">
        <v>22.36</v>
      </c>
      <c r="E123" s="2">
        <v>3.6</v>
      </c>
      <c r="F123" s="2">
        <v>80.5</v>
      </c>
      <c r="G123" t="s">
        <v>167</v>
      </c>
      <c r="H123" t="s">
        <v>14</v>
      </c>
      <c r="I123" t="s">
        <v>14</v>
      </c>
    </row>
    <row r="124" spans="1:9">
      <c r="A124" t="s">
        <v>203</v>
      </c>
      <c r="B124" t="s">
        <v>165</v>
      </c>
      <c r="C124" t="s">
        <v>204</v>
      </c>
      <c r="D124" s="1">
        <v>22.21</v>
      </c>
      <c r="E124" s="2">
        <v>5.85</v>
      </c>
      <c r="F124" s="2">
        <v>129.93</v>
      </c>
      <c r="G124" t="s">
        <v>167</v>
      </c>
      <c r="H124" t="s">
        <v>14</v>
      </c>
      <c r="I124" t="s">
        <v>14</v>
      </c>
    </row>
    <row r="125" spans="1:9">
      <c r="A125" t="s">
        <v>205</v>
      </c>
      <c r="B125" t="s">
        <v>165</v>
      </c>
      <c r="C125" t="s">
        <v>178</v>
      </c>
      <c r="D125" s="1">
        <v>22.35</v>
      </c>
      <c r="E125" s="2">
        <v>4.45</v>
      </c>
      <c r="F125" s="2">
        <v>99.46</v>
      </c>
      <c r="G125" t="s">
        <v>167</v>
      </c>
      <c r="H125" t="s">
        <v>14</v>
      </c>
      <c r="I125" t="s">
        <v>14</v>
      </c>
    </row>
    <row r="126" spans="1:9">
      <c r="A126" t="s">
        <v>206</v>
      </c>
      <c r="B126" t="s">
        <v>165</v>
      </c>
      <c r="C126" t="s">
        <v>204</v>
      </c>
      <c r="D126" s="1">
        <v>22.31</v>
      </c>
      <c r="E126" s="2">
        <v>5.85</v>
      </c>
      <c r="F126" s="2">
        <v>130.51</v>
      </c>
      <c r="G126" t="s">
        <v>167</v>
      </c>
      <c r="H126" t="s">
        <v>14</v>
      </c>
      <c r="I126" t="s">
        <v>14</v>
      </c>
    </row>
    <row r="127" spans="1:9">
      <c r="A127" t="s">
        <v>207</v>
      </c>
      <c r="B127" t="s">
        <v>165</v>
      </c>
      <c r="C127" t="s">
        <v>178</v>
      </c>
      <c r="D127" s="1">
        <v>22.35</v>
      </c>
      <c r="E127" s="2">
        <v>4.45</v>
      </c>
      <c r="F127" s="2">
        <v>99.46</v>
      </c>
      <c r="G127" t="s">
        <v>167</v>
      </c>
      <c r="H127" t="s">
        <v>14</v>
      </c>
      <c r="I127" t="s">
        <v>14</v>
      </c>
    </row>
    <row r="128" spans="1:9">
      <c r="A128" t="s">
        <v>208</v>
      </c>
      <c r="B128" t="s">
        <v>165</v>
      </c>
      <c r="C128" t="s">
        <v>209</v>
      </c>
      <c r="D128" s="1">
        <v>22.36</v>
      </c>
      <c r="E128" s="2">
        <v>5.6</v>
      </c>
      <c r="F128" s="2">
        <v>125.22</v>
      </c>
      <c r="G128" t="s">
        <v>167</v>
      </c>
      <c r="H128" t="s">
        <v>14</v>
      </c>
      <c r="I128" t="s">
        <v>14</v>
      </c>
    </row>
    <row r="129" spans="1:9">
      <c r="A129" t="s">
        <v>210</v>
      </c>
      <c r="B129" t="s">
        <v>165</v>
      </c>
      <c r="C129" t="s">
        <v>193</v>
      </c>
      <c r="D129" s="1">
        <v>22.3</v>
      </c>
      <c r="E129" s="2">
        <v>3.4</v>
      </c>
      <c r="F129" s="2">
        <v>75.82</v>
      </c>
      <c r="G129" t="s">
        <v>167</v>
      </c>
      <c r="H129" t="s">
        <v>14</v>
      </c>
      <c r="I129" t="s">
        <v>14</v>
      </c>
    </row>
    <row r="130" spans="1:9">
      <c r="A130" t="s">
        <v>211</v>
      </c>
      <c r="B130" t="s">
        <v>165</v>
      </c>
      <c r="C130" t="s">
        <v>188</v>
      </c>
      <c r="D130" s="1">
        <v>22.32</v>
      </c>
      <c r="E130" s="2">
        <v>6.3</v>
      </c>
      <c r="F130" s="2">
        <v>140.62</v>
      </c>
      <c r="G130" t="s">
        <v>167</v>
      </c>
      <c r="H130" t="s">
        <v>14</v>
      </c>
      <c r="I130" t="s">
        <v>14</v>
      </c>
    </row>
    <row r="131" spans="1:9">
      <c r="A131" t="s">
        <v>212</v>
      </c>
      <c r="B131" t="s">
        <v>165</v>
      </c>
      <c r="C131" t="s">
        <v>174</v>
      </c>
      <c r="D131" s="1">
        <v>22.37</v>
      </c>
      <c r="E131" s="2">
        <v>5.85</v>
      </c>
      <c r="F131" s="2">
        <v>130.86</v>
      </c>
      <c r="G131" t="s">
        <v>167</v>
      </c>
      <c r="H131" t="s">
        <v>14</v>
      </c>
      <c r="I131" t="s">
        <v>14</v>
      </c>
    </row>
    <row r="132" spans="1:9">
      <c r="A132" t="s">
        <v>213</v>
      </c>
      <c r="B132" t="s">
        <v>165</v>
      </c>
      <c r="C132" t="s">
        <v>193</v>
      </c>
      <c r="D132" s="1">
        <v>22.35</v>
      </c>
      <c r="E132" s="2">
        <v>3.4</v>
      </c>
      <c r="F132" s="2">
        <v>75.99</v>
      </c>
      <c r="G132" t="s">
        <v>167</v>
      </c>
      <c r="H132" t="s">
        <v>14</v>
      </c>
      <c r="I132" t="s">
        <v>14</v>
      </c>
    </row>
    <row r="133" spans="1:9">
      <c r="A133" t="s">
        <v>214</v>
      </c>
      <c r="B133" t="s">
        <v>165</v>
      </c>
      <c r="C133" t="s">
        <v>169</v>
      </c>
      <c r="D133" s="1">
        <v>22.34</v>
      </c>
      <c r="E133" s="2">
        <v>5.85</v>
      </c>
      <c r="F133" s="2">
        <v>130.69</v>
      </c>
      <c r="G133" t="s">
        <v>167</v>
      </c>
      <c r="H133" t="s">
        <v>14</v>
      </c>
      <c r="I133" t="s">
        <v>14</v>
      </c>
    </row>
    <row r="134" spans="1:9">
      <c r="A134" t="s">
        <v>215</v>
      </c>
      <c r="B134" t="s">
        <v>165</v>
      </c>
      <c r="C134" t="s">
        <v>204</v>
      </c>
      <c r="D134" s="1">
        <v>22.36</v>
      </c>
      <c r="E134" s="2">
        <v>5.85</v>
      </c>
      <c r="F134" s="2">
        <v>130.81</v>
      </c>
      <c r="G134" t="s">
        <v>167</v>
      </c>
      <c r="H134" t="s">
        <v>14</v>
      </c>
      <c r="I134" t="s">
        <v>14</v>
      </c>
    </row>
    <row r="135" spans="1:9">
      <c r="A135" t="s">
        <v>216</v>
      </c>
      <c r="B135" t="s">
        <v>165</v>
      </c>
      <c r="C135" t="s">
        <v>193</v>
      </c>
      <c r="D135" s="1">
        <v>22.28</v>
      </c>
      <c r="E135" s="2">
        <v>3.4</v>
      </c>
      <c r="F135" s="2">
        <v>75.75</v>
      </c>
      <c r="G135" t="s">
        <v>167</v>
      </c>
      <c r="H135" t="s">
        <v>14</v>
      </c>
      <c r="I135" t="s">
        <v>14</v>
      </c>
    </row>
    <row r="136" spans="1:9">
      <c r="A136" t="s">
        <v>217</v>
      </c>
      <c r="B136" t="s">
        <v>165</v>
      </c>
      <c r="C136" t="s">
        <v>209</v>
      </c>
      <c r="D136" s="1">
        <v>22.39</v>
      </c>
      <c r="E136" s="2">
        <v>5.6</v>
      </c>
      <c r="F136" s="2">
        <v>125.38</v>
      </c>
      <c r="G136" t="s">
        <v>167</v>
      </c>
      <c r="H136" t="s">
        <v>14</v>
      </c>
      <c r="I136" t="s">
        <v>14</v>
      </c>
    </row>
    <row r="137" spans="1:9">
      <c r="A137" t="s">
        <v>218</v>
      </c>
      <c r="B137" t="s">
        <v>165</v>
      </c>
      <c r="C137" t="s">
        <v>193</v>
      </c>
      <c r="D137" s="1">
        <v>22.36</v>
      </c>
      <c r="E137" s="2">
        <v>3.4</v>
      </c>
      <c r="F137" s="2">
        <v>76.02</v>
      </c>
      <c r="G137" t="s">
        <v>167</v>
      </c>
      <c r="H137" t="s">
        <v>14</v>
      </c>
      <c r="I137" t="s">
        <v>14</v>
      </c>
    </row>
    <row r="138" spans="1:9">
      <c r="A138" t="s">
        <v>219</v>
      </c>
      <c r="B138" t="s">
        <v>165</v>
      </c>
      <c r="C138" t="s">
        <v>188</v>
      </c>
      <c r="D138" s="1">
        <v>22.38</v>
      </c>
      <c r="E138" s="2">
        <v>6.3</v>
      </c>
      <c r="F138" s="2">
        <v>140.99</v>
      </c>
      <c r="G138" t="s">
        <v>167</v>
      </c>
      <c r="H138" t="s">
        <v>14</v>
      </c>
      <c r="I138" t="s">
        <v>14</v>
      </c>
    </row>
    <row r="139" spans="1:9">
      <c r="A139" t="s">
        <v>220</v>
      </c>
      <c r="B139" t="s">
        <v>165</v>
      </c>
      <c r="C139" t="s">
        <v>169</v>
      </c>
      <c r="D139" s="1">
        <v>22.34</v>
      </c>
      <c r="E139" s="2">
        <v>5.85</v>
      </c>
      <c r="F139" s="2">
        <v>130.69</v>
      </c>
      <c r="G139" t="s">
        <v>167</v>
      </c>
      <c r="H139" t="s">
        <v>14</v>
      </c>
      <c r="I139" t="s">
        <v>14</v>
      </c>
    </row>
    <row r="140" spans="1:9">
      <c r="A140" t="s">
        <v>221</v>
      </c>
      <c r="B140" t="s">
        <v>165</v>
      </c>
      <c r="C140" t="s">
        <v>166</v>
      </c>
      <c r="D140" s="1">
        <v>22.37</v>
      </c>
      <c r="E140" s="2">
        <v>3.6</v>
      </c>
      <c r="F140" s="2">
        <v>80.53</v>
      </c>
      <c r="G140" t="s">
        <v>167</v>
      </c>
      <c r="H140" t="s">
        <v>14</v>
      </c>
      <c r="I140" t="s">
        <v>14</v>
      </c>
    </row>
    <row r="141" spans="1:9">
      <c r="A141" t="s">
        <v>222</v>
      </c>
      <c r="B141" t="s">
        <v>165</v>
      </c>
      <c r="C141" t="s">
        <v>174</v>
      </c>
      <c r="D141" s="1">
        <v>22.38</v>
      </c>
      <c r="E141" s="2">
        <v>5.85</v>
      </c>
      <c r="F141" s="2">
        <v>130.92</v>
      </c>
      <c r="G141" t="s">
        <v>167</v>
      </c>
      <c r="H141" t="s">
        <v>14</v>
      </c>
      <c r="I141" t="s">
        <v>14</v>
      </c>
    </row>
    <row r="142" spans="1:9">
      <c r="A142" t="s">
        <v>223</v>
      </c>
      <c r="B142" t="s">
        <v>224</v>
      </c>
      <c r="C142" t="s">
        <v>98</v>
      </c>
      <c r="D142" s="1">
        <v>18.29</v>
      </c>
      <c r="E142" s="2">
        <v>4.3</v>
      </c>
      <c r="F142" s="2">
        <v>78.65</v>
      </c>
      <c r="G142" t="s">
        <v>225</v>
      </c>
      <c r="H142" t="s">
        <v>14</v>
      </c>
      <c r="I142" t="s">
        <v>14</v>
      </c>
    </row>
    <row r="143" spans="1:9">
      <c r="A143" t="s">
        <v>226</v>
      </c>
      <c r="B143" t="s">
        <v>224</v>
      </c>
      <c r="C143" t="s">
        <v>108</v>
      </c>
      <c r="D143" s="1">
        <v>18.28</v>
      </c>
      <c r="E143" s="2">
        <v>6.3</v>
      </c>
      <c r="F143" s="2">
        <v>115.16</v>
      </c>
      <c r="G143" t="s">
        <v>225</v>
      </c>
      <c r="H143" t="s">
        <v>14</v>
      </c>
      <c r="I143" t="s">
        <v>14</v>
      </c>
    </row>
    <row r="144" spans="1:9">
      <c r="A144" t="s">
        <v>227</v>
      </c>
      <c r="B144" t="s">
        <v>228</v>
      </c>
      <c r="C144" t="s">
        <v>229</v>
      </c>
      <c r="D144" s="1">
        <v>15.98</v>
      </c>
      <c r="E144" s="2">
        <v>6.6</v>
      </c>
      <c r="F144" s="2">
        <v>105.47</v>
      </c>
      <c r="G144" t="s">
        <v>230</v>
      </c>
      <c r="H144" t="s">
        <v>14</v>
      </c>
      <c r="I144" t="s">
        <v>14</v>
      </c>
    </row>
    <row r="145" spans="1:9">
      <c r="A145" t="s">
        <v>231</v>
      </c>
      <c r="B145" t="s">
        <v>228</v>
      </c>
      <c r="C145" t="s">
        <v>232</v>
      </c>
      <c r="D145" s="1">
        <v>15.88</v>
      </c>
      <c r="E145" s="2">
        <v>6.35</v>
      </c>
      <c r="F145" s="2">
        <v>100.84</v>
      </c>
      <c r="G145" t="s">
        <v>230</v>
      </c>
      <c r="H145" t="s">
        <v>14</v>
      </c>
      <c r="I145" t="s">
        <v>14</v>
      </c>
    </row>
    <row r="146" spans="1:9">
      <c r="A146" t="s">
        <v>233</v>
      </c>
      <c r="B146" t="s">
        <v>228</v>
      </c>
      <c r="C146" t="s">
        <v>234</v>
      </c>
      <c r="D146" s="1">
        <v>15.92</v>
      </c>
      <c r="E146" s="2">
        <v>4.1</v>
      </c>
      <c r="F146" s="2">
        <v>65.27</v>
      </c>
      <c r="G146" t="s">
        <v>230</v>
      </c>
      <c r="H146" t="s">
        <v>14</v>
      </c>
      <c r="I146" t="s">
        <v>14</v>
      </c>
    </row>
    <row r="147" spans="1:9">
      <c r="A147" t="s">
        <v>235</v>
      </c>
      <c r="B147" t="s">
        <v>228</v>
      </c>
      <c r="C147" t="s">
        <v>236</v>
      </c>
      <c r="D147" s="1">
        <v>16.04</v>
      </c>
      <c r="E147" s="2">
        <v>5.05</v>
      </c>
      <c r="F147" s="2">
        <v>81</v>
      </c>
      <c r="G147" t="s">
        <v>230</v>
      </c>
      <c r="H147" t="s">
        <v>14</v>
      </c>
      <c r="I147" t="s">
        <v>14</v>
      </c>
    </row>
    <row r="148" spans="1:9">
      <c r="A148" t="s">
        <v>237</v>
      </c>
      <c r="B148" t="s">
        <v>228</v>
      </c>
      <c r="C148" t="s">
        <v>238</v>
      </c>
      <c r="D148" s="1">
        <v>15.99</v>
      </c>
      <c r="E148" s="2">
        <v>5.35</v>
      </c>
      <c r="F148" s="2">
        <v>85.55</v>
      </c>
      <c r="G148" t="s">
        <v>230</v>
      </c>
      <c r="H148" t="s">
        <v>14</v>
      </c>
      <c r="I148" t="s">
        <v>14</v>
      </c>
    </row>
    <row r="149" spans="1:9">
      <c r="A149" t="s">
        <v>239</v>
      </c>
      <c r="B149" t="s">
        <v>228</v>
      </c>
      <c r="C149" t="s">
        <v>240</v>
      </c>
      <c r="D149" s="1">
        <v>15.91</v>
      </c>
      <c r="E149" s="2">
        <v>5.35</v>
      </c>
      <c r="F149" s="2">
        <v>85.12</v>
      </c>
      <c r="G149" t="s">
        <v>230</v>
      </c>
      <c r="H149" t="s">
        <v>14</v>
      </c>
      <c r="I149" t="s">
        <v>14</v>
      </c>
    </row>
    <row r="150" spans="1:9">
      <c r="A150" t="s">
        <v>241</v>
      </c>
      <c r="B150" t="s">
        <v>228</v>
      </c>
      <c r="C150" t="s">
        <v>242</v>
      </c>
      <c r="D150" s="1">
        <v>16.02</v>
      </c>
      <c r="E150" s="2">
        <v>4.1</v>
      </c>
      <c r="F150" s="2">
        <v>65.68</v>
      </c>
      <c r="G150" t="s">
        <v>230</v>
      </c>
      <c r="H150" t="s">
        <v>14</v>
      </c>
      <c r="I150" t="s">
        <v>14</v>
      </c>
    </row>
    <row r="151" spans="1:9">
      <c r="A151" t="s">
        <v>243</v>
      </c>
      <c r="B151" t="s">
        <v>228</v>
      </c>
      <c r="C151" t="s">
        <v>244</v>
      </c>
      <c r="D151" s="1">
        <v>15.95</v>
      </c>
      <c r="E151" s="2">
        <v>12.9</v>
      </c>
      <c r="F151" s="2">
        <v>205.76</v>
      </c>
      <c r="G151" t="s">
        <v>230</v>
      </c>
      <c r="H151" t="s">
        <v>14</v>
      </c>
      <c r="I151" t="s">
        <v>14</v>
      </c>
    </row>
    <row r="152" spans="1:9">
      <c r="A152" t="s">
        <v>245</v>
      </c>
      <c r="B152" t="s">
        <v>228</v>
      </c>
      <c r="C152" t="s">
        <v>234</v>
      </c>
      <c r="D152" s="1">
        <v>15.95</v>
      </c>
      <c r="E152" s="2">
        <v>4.1</v>
      </c>
      <c r="F152" s="2">
        <v>65.4</v>
      </c>
      <c r="G152" t="s">
        <v>230</v>
      </c>
      <c r="H152" t="s">
        <v>14</v>
      </c>
      <c r="I152" t="s">
        <v>14</v>
      </c>
    </row>
    <row r="153" spans="1:9">
      <c r="A153" t="s">
        <v>246</v>
      </c>
      <c r="B153" t="s">
        <v>228</v>
      </c>
      <c r="C153" t="s">
        <v>247</v>
      </c>
      <c r="D153" s="1">
        <v>16</v>
      </c>
      <c r="E153" s="2">
        <v>5.85</v>
      </c>
      <c r="F153" s="2">
        <v>93.6</v>
      </c>
      <c r="G153" t="s">
        <v>230</v>
      </c>
      <c r="H153" t="s">
        <v>14</v>
      </c>
      <c r="I153" t="s">
        <v>14</v>
      </c>
    </row>
    <row r="154" spans="1:9">
      <c r="A154" t="s">
        <v>248</v>
      </c>
      <c r="B154" t="s">
        <v>228</v>
      </c>
      <c r="C154" t="s">
        <v>232</v>
      </c>
      <c r="D154" s="1">
        <v>15.86</v>
      </c>
      <c r="E154" s="2">
        <v>6.35</v>
      </c>
      <c r="F154" s="2">
        <v>100.71</v>
      </c>
      <c r="G154" t="s">
        <v>230</v>
      </c>
      <c r="H154" t="s">
        <v>14</v>
      </c>
      <c r="I154" t="s">
        <v>14</v>
      </c>
    </row>
    <row r="155" spans="1:9">
      <c r="A155" t="s">
        <v>249</v>
      </c>
      <c r="B155" t="s">
        <v>228</v>
      </c>
      <c r="C155" t="s">
        <v>234</v>
      </c>
      <c r="D155" s="1">
        <v>15.98</v>
      </c>
      <c r="E155" s="2">
        <v>4.1</v>
      </c>
      <c r="F155" s="2">
        <v>65.52</v>
      </c>
      <c r="G155" t="s">
        <v>230</v>
      </c>
      <c r="H155" t="s">
        <v>14</v>
      </c>
      <c r="I155" t="s">
        <v>14</v>
      </c>
    </row>
    <row r="156" spans="1:9">
      <c r="A156" t="s">
        <v>250</v>
      </c>
      <c r="B156" t="s">
        <v>228</v>
      </c>
      <c r="C156" t="s">
        <v>240</v>
      </c>
      <c r="D156" s="1">
        <v>15.91</v>
      </c>
      <c r="E156" s="2">
        <v>5.35</v>
      </c>
      <c r="F156" s="2">
        <v>85.12</v>
      </c>
      <c r="G156" t="s">
        <v>230</v>
      </c>
      <c r="H156" t="s">
        <v>14</v>
      </c>
      <c r="I156" t="s">
        <v>14</v>
      </c>
    </row>
    <row r="157" spans="1:9">
      <c r="A157" t="s">
        <v>251</v>
      </c>
      <c r="B157" t="s">
        <v>228</v>
      </c>
      <c r="C157" t="s">
        <v>252</v>
      </c>
      <c r="D157" s="1">
        <v>15.99</v>
      </c>
      <c r="E157" s="2">
        <v>5.05</v>
      </c>
      <c r="F157" s="2">
        <v>80.75</v>
      </c>
      <c r="G157" t="s">
        <v>230</v>
      </c>
      <c r="H157" t="s">
        <v>14</v>
      </c>
      <c r="I157" t="s">
        <v>14</v>
      </c>
    </row>
    <row r="158" spans="1:9">
      <c r="A158" t="s">
        <v>253</v>
      </c>
      <c r="B158" t="s">
        <v>228</v>
      </c>
      <c r="C158" t="s">
        <v>252</v>
      </c>
      <c r="D158" s="1">
        <v>16.03</v>
      </c>
      <c r="E158" s="2">
        <v>5.05</v>
      </c>
      <c r="F158" s="2">
        <v>80.95</v>
      </c>
      <c r="G158" t="s">
        <v>230</v>
      </c>
      <c r="H158" t="s">
        <v>14</v>
      </c>
      <c r="I158" t="s">
        <v>14</v>
      </c>
    </row>
    <row r="159" spans="1:9">
      <c r="A159" t="s">
        <v>254</v>
      </c>
      <c r="B159" t="s">
        <v>228</v>
      </c>
      <c r="C159" t="s">
        <v>244</v>
      </c>
      <c r="D159" s="1">
        <v>15.96</v>
      </c>
      <c r="E159" s="2">
        <v>12.9</v>
      </c>
      <c r="F159" s="2">
        <v>205.88</v>
      </c>
      <c r="G159" t="s">
        <v>230</v>
      </c>
      <c r="H159" t="s">
        <v>14</v>
      </c>
      <c r="I159" t="s">
        <v>14</v>
      </c>
    </row>
    <row r="160" spans="1:9">
      <c r="A160" t="s">
        <v>255</v>
      </c>
      <c r="B160" t="s">
        <v>228</v>
      </c>
      <c r="C160" t="s">
        <v>238</v>
      </c>
      <c r="D160" s="1">
        <v>15.94</v>
      </c>
      <c r="E160" s="2">
        <v>5.35</v>
      </c>
      <c r="F160" s="2">
        <v>85.28</v>
      </c>
      <c r="G160" t="s">
        <v>230</v>
      </c>
      <c r="H160" t="s">
        <v>14</v>
      </c>
      <c r="I160" t="s">
        <v>14</v>
      </c>
    </row>
    <row r="161" spans="1:9">
      <c r="A161" t="s">
        <v>256</v>
      </c>
      <c r="B161" t="s">
        <v>228</v>
      </c>
      <c r="C161" t="s">
        <v>257</v>
      </c>
      <c r="D161" s="1">
        <v>15.99</v>
      </c>
      <c r="E161" s="2">
        <v>11.4</v>
      </c>
      <c r="F161" s="2">
        <v>182.29</v>
      </c>
      <c r="G161" t="s">
        <v>230</v>
      </c>
      <c r="H161" t="s">
        <v>14</v>
      </c>
      <c r="I161" t="s">
        <v>14</v>
      </c>
    </row>
    <row r="162" spans="1:9">
      <c r="A162" t="s">
        <v>258</v>
      </c>
      <c r="B162" t="s">
        <v>228</v>
      </c>
      <c r="C162" t="s">
        <v>259</v>
      </c>
      <c r="D162" s="1">
        <v>15.92</v>
      </c>
      <c r="E162" s="2">
        <v>4.1</v>
      </c>
      <c r="F162" s="2">
        <v>65.27</v>
      </c>
      <c r="G162" t="s">
        <v>230</v>
      </c>
      <c r="H162" t="s">
        <v>14</v>
      </c>
      <c r="I162" t="s">
        <v>14</v>
      </c>
    </row>
    <row r="163" spans="1:9">
      <c r="A163" t="s">
        <v>260</v>
      </c>
      <c r="B163" t="s">
        <v>228</v>
      </c>
      <c r="C163" t="s">
        <v>261</v>
      </c>
      <c r="D163" s="1">
        <v>16.06</v>
      </c>
      <c r="E163" s="2">
        <v>4.85</v>
      </c>
      <c r="F163" s="2">
        <v>77.89</v>
      </c>
      <c r="G163" t="s">
        <v>230</v>
      </c>
      <c r="H163" t="s">
        <v>14</v>
      </c>
      <c r="I163" t="s">
        <v>14</v>
      </c>
    </row>
    <row r="164" spans="1:9">
      <c r="A164" t="s">
        <v>262</v>
      </c>
      <c r="B164" t="s">
        <v>228</v>
      </c>
      <c r="C164" t="s">
        <v>252</v>
      </c>
      <c r="D164" s="1">
        <v>16.02</v>
      </c>
      <c r="E164" s="2">
        <v>5.05</v>
      </c>
      <c r="F164" s="2">
        <v>80.9</v>
      </c>
      <c r="G164" t="s">
        <v>230</v>
      </c>
      <c r="H164" t="s">
        <v>14</v>
      </c>
      <c r="I164" t="s">
        <v>14</v>
      </c>
    </row>
    <row r="165" spans="1:9">
      <c r="A165" t="s">
        <v>263</v>
      </c>
      <c r="B165" t="s">
        <v>264</v>
      </c>
      <c r="C165" t="s">
        <v>40</v>
      </c>
      <c r="D165" s="1">
        <v>18.25</v>
      </c>
      <c r="E165" s="2">
        <v>4.3</v>
      </c>
      <c r="F165" s="2">
        <v>78.47</v>
      </c>
      <c r="G165" t="s">
        <v>265</v>
      </c>
      <c r="H165" t="s">
        <v>14</v>
      </c>
      <c r="I165" t="s">
        <v>14</v>
      </c>
    </row>
    <row r="166" spans="1:9">
      <c r="A166" t="s">
        <v>266</v>
      </c>
      <c r="B166" t="s">
        <v>264</v>
      </c>
      <c r="C166" t="s">
        <v>89</v>
      </c>
      <c r="D166" s="1">
        <v>18.19</v>
      </c>
      <c r="E166" s="2">
        <v>6.85</v>
      </c>
      <c r="F166" s="2">
        <v>124.6</v>
      </c>
      <c r="G166" t="s">
        <v>265</v>
      </c>
      <c r="H166" t="s">
        <v>14</v>
      </c>
      <c r="I166" t="s">
        <v>14</v>
      </c>
    </row>
    <row r="167" spans="1:9">
      <c r="A167" t="s">
        <v>267</v>
      </c>
      <c r="B167" t="s">
        <v>264</v>
      </c>
      <c r="C167" t="s">
        <v>48</v>
      </c>
      <c r="D167" s="1">
        <v>18.17</v>
      </c>
      <c r="E167" s="2">
        <v>5.85</v>
      </c>
      <c r="F167" s="2">
        <v>106.29</v>
      </c>
      <c r="G167" t="s">
        <v>265</v>
      </c>
      <c r="H167" t="s">
        <v>14</v>
      </c>
      <c r="I167" t="s">
        <v>14</v>
      </c>
    </row>
    <row r="168" spans="1:9">
      <c r="A168" t="s">
        <v>268</v>
      </c>
      <c r="B168" t="s">
        <v>264</v>
      </c>
      <c r="C168" t="s">
        <v>48</v>
      </c>
      <c r="D168" s="1">
        <v>18.26</v>
      </c>
      <c r="E168" s="2">
        <v>5.85</v>
      </c>
      <c r="F168" s="2">
        <v>106.82</v>
      </c>
      <c r="G168" t="s">
        <v>265</v>
      </c>
      <c r="H168" t="s">
        <v>14</v>
      </c>
      <c r="I168" t="s">
        <v>14</v>
      </c>
    </row>
    <row r="169" spans="1:9">
      <c r="A169" t="s">
        <v>269</v>
      </c>
      <c r="B169" t="s">
        <v>264</v>
      </c>
      <c r="C169" t="s">
        <v>42</v>
      </c>
      <c r="D169" s="1">
        <v>18.29</v>
      </c>
      <c r="E169" s="2">
        <v>5.85</v>
      </c>
      <c r="F169" s="2">
        <v>107</v>
      </c>
      <c r="G169" t="s">
        <v>265</v>
      </c>
      <c r="H169" t="s">
        <v>14</v>
      </c>
      <c r="I169" t="s">
        <v>14</v>
      </c>
    </row>
    <row r="170" spans="1:9">
      <c r="A170" t="s">
        <v>270</v>
      </c>
      <c r="B170" t="s">
        <v>264</v>
      </c>
      <c r="C170" t="s">
        <v>48</v>
      </c>
      <c r="D170" s="1">
        <v>18.25</v>
      </c>
      <c r="E170" s="2">
        <v>5.85</v>
      </c>
      <c r="F170" s="2">
        <v>106.76</v>
      </c>
      <c r="G170" t="s">
        <v>265</v>
      </c>
      <c r="H170" t="s">
        <v>14</v>
      </c>
      <c r="I170" t="s">
        <v>14</v>
      </c>
    </row>
    <row r="171" spans="1:9">
      <c r="A171" t="s">
        <v>271</v>
      </c>
      <c r="B171" t="s">
        <v>272</v>
      </c>
      <c r="C171" t="s">
        <v>42</v>
      </c>
      <c r="D171" s="1">
        <v>20.03</v>
      </c>
      <c r="E171" s="2">
        <v>5.85</v>
      </c>
      <c r="F171" s="2">
        <v>117.18</v>
      </c>
      <c r="G171" t="s">
        <v>273</v>
      </c>
      <c r="H171" t="s">
        <v>14</v>
      </c>
      <c r="I171" t="s">
        <v>14</v>
      </c>
    </row>
    <row r="172" spans="1:9">
      <c r="A172" t="s">
        <v>274</v>
      </c>
      <c r="B172" t="s">
        <v>275</v>
      </c>
      <c r="C172" t="s">
        <v>276</v>
      </c>
      <c r="D172" s="1">
        <v>16.21</v>
      </c>
      <c r="E172" s="2">
        <v>4.1</v>
      </c>
      <c r="F172" s="2">
        <v>66.46</v>
      </c>
      <c r="G172" t="s">
        <v>277</v>
      </c>
      <c r="H172" t="s">
        <v>14</v>
      </c>
      <c r="I172" t="s">
        <v>14</v>
      </c>
    </row>
    <row r="173" spans="1:9">
      <c r="A173" t="s">
        <v>278</v>
      </c>
      <c r="B173" t="s">
        <v>275</v>
      </c>
      <c r="C173" t="s">
        <v>279</v>
      </c>
      <c r="D173" s="1">
        <v>16.2</v>
      </c>
      <c r="E173" s="2">
        <v>4.45</v>
      </c>
      <c r="F173" s="2">
        <v>72.09</v>
      </c>
      <c r="G173" t="s">
        <v>277</v>
      </c>
      <c r="H173" t="s">
        <v>14</v>
      </c>
      <c r="I173" t="s">
        <v>14</v>
      </c>
    </row>
    <row r="174" spans="1:9">
      <c r="A174" t="s">
        <v>280</v>
      </c>
      <c r="B174" t="s">
        <v>275</v>
      </c>
      <c r="C174" t="s">
        <v>281</v>
      </c>
      <c r="D174" s="1">
        <v>16.12</v>
      </c>
      <c r="E174" s="2">
        <v>4.3</v>
      </c>
      <c r="F174" s="2">
        <v>69.32</v>
      </c>
      <c r="G174" t="s">
        <v>277</v>
      </c>
      <c r="H174" t="s">
        <v>14</v>
      </c>
      <c r="I174" t="s">
        <v>14</v>
      </c>
    </row>
    <row r="175" spans="1:9">
      <c r="A175" t="s">
        <v>282</v>
      </c>
      <c r="B175" t="s">
        <v>275</v>
      </c>
      <c r="C175" t="s">
        <v>283</v>
      </c>
      <c r="D175" s="1">
        <v>16.03</v>
      </c>
      <c r="E175" s="2">
        <v>4.3</v>
      </c>
      <c r="F175" s="2">
        <v>68.93</v>
      </c>
      <c r="G175" t="s">
        <v>277</v>
      </c>
      <c r="H175" t="s">
        <v>14</v>
      </c>
      <c r="I175" t="s">
        <v>14</v>
      </c>
    </row>
    <row r="176" spans="1:9">
      <c r="A176" t="s">
        <v>284</v>
      </c>
      <c r="B176" t="s">
        <v>275</v>
      </c>
      <c r="C176" t="s">
        <v>285</v>
      </c>
      <c r="D176" s="1">
        <v>16.15</v>
      </c>
      <c r="E176" s="2">
        <v>6.3</v>
      </c>
      <c r="F176" s="2">
        <v>101.74</v>
      </c>
      <c r="G176" t="s">
        <v>277</v>
      </c>
      <c r="H176" t="s">
        <v>14</v>
      </c>
      <c r="I176" t="s">
        <v>14</v>
      </c>
    </row>
    <row r="177" spans="1:9">
      <c r="A177" t="s">
        <v>286</v>
      </c>
      <c r="B177" t="s">
        <v>275</v>
      </c>
      <c r="C177" t="s">
        <v>287</v>
      </c>
      <c r="D177" s="1">
        <v>16.15</v>
      </c>
      <c r="E177" s="2">
        <v>3.6</v>
      </c>
      <c r="F177" s="2">
        <v>58.14</v>
      </c>
      <c r="G177" t="s">
        <v>277</v>
      </c>
      <c r="H177" t="s">
        <v>14</v>
      </c>
      <c r="I177" t="s">
        <v>14</v>
      </c>
    </row>
    <row r="178" spans="1:9">
      <c r="A178" t="s">
        <v>288</v>
      </c>
      <c r="B178" t="s">
        <v>275</v>
      </c>
      <c r="C178" t="s">
        <v>289</v>
      </c>
      <c r="D178" s="1">
        <v>16.11</v>
      </c>
      <c r="E178" s="2">
        <v>5.35</v>
      </c>
      <c r="F178" s="2">
        <v>86.19</v>
      </c>
      <c r="G178" t="s">
        <v>277</v>
      </c>
      <c r="H178" t="s">
        <v>14</v>
      </c>
      <c r="I178" t="s">
        <v>14</v>
      </c>
    </row>
    <row r="179" spans="1:9">
      <c r="A179" t="s">
        <v>290</v>
      </c>
      <c r="B179" t="s">
        <v>275</v>
      </c>
      <c r="C179" t="s">
        <v>276</v>
      </c>
      <c r="D179" s="1">
        <v>16.07</v>
      </c>
      <c r="E179" s="2">
        <v>4.1</v>
      </c>
      <c r="F179" s="2">
        <v>65.89</v>
      </c>
      <c r="G179" t="s">
        <v>277</v>
      </c>
      <c r="H179" t="s">
        <v>14</v>
      </c>
      <c r="I179" t="s">
        <v>14</v>
      </c>
    </row>
    <row r="180" spans="1:9">
      <c r="A180" t="s">
        <v>291</v>
      </c>
      <c r="B180" t="s">
        <v>275</v>
      </c>
      <c r="C180" t="s">
        <v>292</v>
      </c>
      <c r="D180" s="1">
        <v>16.09</v>
      </c>
      <c r="E180" s="2">
        <v>8.65</v>
      </c>
      <c r="F180" s="2">
        <v>139.18</v>
      </c>
      <c r="G180" t="s">
        <v>277</v>
      </c>
      <c r="H180" t="s">
        <v>14</v>
      </c>
      <c r="I180" t="s">
        <v>14</v>
      </c>
    </row>
    <row r="181" spans="1:9">
      <c r="A181" t="s">
        <v>293</v>
      </c>
      <c r="B181" t="s">
        <v>275</v>
      </c>
      <c r="C181" t="s">
        <v>287</v>
      </c>
      <c r="D181" s="1">
        <v>16.06</v>
      </c>
      <c r="E181" s="2">
        <v>3.6</v>
      </c>
      <c r="F181" s="2">
        <v>57.82</v>
      </c>
      <c r="G181" t="s">
        <v>277</v>
      </c>
      <c r="H181" t="s">
        <v>14</v>
      </c>
      <c r="I181" t="s">
        <v>14</v>
      </c>
    </row>
    <row r="182" spans="1:9">
      <c r="A182" t="s">
        <v>294</v>
      </c>
      <c r="B182" t="s">
        <v>275</v>
      </c>
      <c r="C182" t="s">
        <v>295</v>
      </c>
      <c r="D182" s="1">
        <v>16.1</v>
      </c>
      <c r="E182" s="2">
        <v>5.35</v>
      </c>
      <c r="F182" s="2">
        <v>86.14</v>
      </c>
      <c r="G182" t="s">
        <v>277</v>
      </c>
      <c r="H182" t="s">
        <v>14</v>
      </c>
      <c r="I182" t="s">
        <v>14</v>
      </c>
    </row>
    <row r="183" spans="1:9">
      <c r="A183" t="s">
        <v>296</v>
      </c>
      <c r="B183" t="s">
        <v>275</v>
      </c>
      <c r="C183" t="s">
        <v>287</v>
      </c>
      <c r="D183" s="1">
        <v>16.14</v>
      </c>
      <c r="E183" s="2">
        <v>3.6</v>
      </c>
      <c r="F183" s="2">
        <v>58.1</v>
      </c>
      <c r="G183" t="s">
        <v>277</v>
      </c>
      <c r="H183" t="s">
        <v>14</v>
      </c>
      <c r="I183" t="s">
        <v>14</v>
      </c>
    </row>
    <row r="184" spans="1:9">
      <c r="A184" t="s">
        <v>297</v>
      </c>
      <c r="B184" t="s">
        <v>275</v>
      </c>
      <c r="C184" t="s">
        <v>298</v>
      </c>
      <c r="D184" s="1">
        <v>16.06</v>
      </c>
      <c r="E184" s="2">
        <v>6.1</v>
      </c>
      <c r="F184" s="2">
        <v>97.97</v>
      </c>
      <c r="G184" t="s">
        <v>277</v>
      </c>
      <c r="H184" t="s">
        <v>14</v>
      </c>
      <c r="I184" t="s">
        <v>14</v>
      </c>
    </row>
    <row r="185" spans="1:9">
      <c r="A185" t="s">
        <v>299</v>
      </c>
      <c r="B185" t="s">
        <v>275</v>
      </c>
      <c r="C185" t="s">
        <v>292</v>
      </c>
      <c r="D185" s="1">
        <v>16.2</v>
      </c>
      <c r="E185" s="2">
        <v>8.65</v>
      </c>
      <c r="F185" s="2">
        <v>140.13</v>
      </c>
      <c r="G185" t="s">
        <v>277</v>
      </c>
      <c r="H185" t="s">
        <v>14</v>
      </c>
      <c r="I185" t="s">
        <v>14</v>
      </c>
    </row>
    <row r="186" spans="1:9">
      <c r="A186" t="s">
        <v>300</v>
      </c>
      <c r="B186" t="s">
        <v>275</v>
      </c>
      <c r="C186" t="s">
        <v>287</v>
      </c>
      <c r="D186" s="1">
        <v>16.23</v>
      </c>
      <c r="E186" s="2">
        <v>3.6</v>
      </c>
      <c r="F186" s="2">
        <v>58.43</v>
      </c>
      <c r="G186" t="s">
        <v>277</v>
      </c>
      <c r="H186" t="s">
        <v>14</v>
      </c>
      <c r="I186" t="s">
        <v>14</v>
      </c>
    </row>
    <row r="187" spans="1:9">
      <c r="A187" t="s">
        <v>301</v>
      </c>
      <c r="B187" t="s">
        <v>275</v>
      </c>
      <c r="C187" t="s">
        <v>298</v>
      </c>
      <c r="D187" s="1">
        <v>16.22</v>
      </c>
      <c r="E187" s="2">
        <v>6.1</v>
      </c>
      <c r="F187" s="2">
        <v>98.94</v>
      </c>
      <c r="G187" t="s">
        <v>277</v>
      </c>
      <c r="H187" t="s">
        <v>14</v>
      </c>
      <c r="I187" t="s">
        <v>14</v>
      </c>
    </row>
    <row r="188" spans="1:9">
      <c r="A188" t="s">
        <v>302</v>
      </c>
      <c r="B188" t="s">
        <v>275</v>
      </c>
      <c r="C188" t="s">
        <v>287</v>
      </c>
      <c r="D188" s="1">
        <v>16.22</v>
      </c>
      <c r="E188" s="2">
        <v>3.6</v>
      </c>
      <c r="F188" s="2">
        <v>58.39</v>
      </c>
      <c r="G188" t="s">
        <v>277</v>
      </c>
      <c r="H188" t="s">
        <v>14</v>
      </c>
      <c r="I188" t="s">
        <v>14</v>
      </c>
    </row>
    <row r="189" spans="1:9">
      <c r="A189" t="s">
        <v>303</v>
      </c>
      <c r="B189" t="s">
        <v>275</v>
      </c>
      <c r="C189" t="s">
        <v>304</v>
      </c>
      <c r="D189" s="1">
        <v>16.19</v>
      </c>
      <c r="E189" s="2">
        <v>3.6</v>
      </c>
      <c r="F189" s="2">
        <v>58.28</v>
      </c>
      <c r="G189" t="s">
        <v>277</v>
      </c>
      <c r="H189" t="s">
        <v>14</v>
      </c>
      <c r="I189" t="s">
        <v>14</v>
      </c>
    </row>
    <row r="190" spans="1:9">
      <c r="A190" t="s">
        <v>305</v>
      </c>
      <c r="B190" t="s">
        <v>275</v>
      </c>
      <c r="C190" t="s">
        <v>298</v>
      </c>
      <c r="D190" s="1">
        <v>16.17</v>
      </c>
      <c r="E190" s="2">
        <v>6.1</v>
      </c>
      <c r="F190" s="2">
        <v>98.64</v>
      </c>
      <c r="G190" t="s">
        <v>277</v>
      </c>
      <c r="H190" t="s">
        <v>14</v>
      </c>
      <c r="I190" t="s">
        <v>14</v>
      </c>
    </row>
    <row r="191" spans="1:9">
      <c r="A191" t="s">
        <v>306</v>
      </c>
      <c r="B191" t="s">
        <v>275</v>
      </c>
      <c r="C191" t="s">
        <v>287</v>
      </c>
      <c r="D191" s="1">
        <v>16.3</v>
      </c>
      <c r="E191" s="2">
        <v>3.6</v>
      </c>
      <c r="F191" s="2">
        <v>58.68</v>
      </c>
      <c r="G191" t="s">
        <v>277</v>
      </c>
      <c r="H191" t="s">
        <v>14</v>
      </c>
      <c r="I191" t="s">
        <v>14</v>
      </c>
    </row>
    <row r="192" spans="1:9">
      <c r="A192" t="s">
        <v>307</v>
      </c>
      <c r="B192" t="s">
        <v>275</v>
      </c>
      <c r="C192" t="s">
        <v>308</v>
      </c>
      <c r="D192" s="1">
        <v>16.26</v>
      </c>
      <c r="E192" s="2">
        <v>5.85</v>
      </c>
      <c r="F192" s="2">
        <v>95.12</v>
      </c>
      <c r="G192" t="s">
        <v>277</v>
      </c>
      <c r="H192" t="s">
        <v>14</v>
      </c>
      <c r="I192" t="s">
        <v>14</v>
      </c>
    </row>
    <row r="193" spans="1:9">
      <c r="A193" t="s">
        <v>309</v>
      </c>
      <c r="B193" t="s">
        <v>275</v>
      </c>
      <c r="C193" t="s">
        <v>304</v>
      </c>
      <c r="D193" s="1">
        <v>16.2</v>
      </c>
      <c r="E193" s="2">
        <v>3.6</v>
      </c>
      <c r="F193" s="2">
        <v>58.32</v>
      </c>
      <c r="G193" t="s">
        <v>277</v>
      </c>
      <c r="H193" t="s">
        <v>14</v>
      </c>
      <c r="I193" t="s">
        <v>14</v>
      </c>
    </row>
    <row r="194" spans="1:9">
      <c r="A194" t="s">
        <v>310</v>
      </c>
      <c r="B194" t="s">
        <v>275</v>
      </c>
      <c r="C194" t="s">
        <v>308</v>
      </c>
      <c r="D194" s="1">
        <v>16.26</v>
      </c>
      <c r="E194" s="2">
        <v>5.85</v>
      </c>
      <c r="F194" s="2">
        <v>95.12</v>
      </c>
      <c r="G194" t="s">
        <v>277</v>
      </c>
      <c r="H194" t="s">
        <v>14</v>
      </c>
      <c r="I194" t="s">
        <v>14</v>
      </c>
    </row>
    <row r="195" spans="1:9">
      <c r="A195" t="s">
        <v>311</v>
      </c>
      <c r="B195" t="s">
        <v>275</v>
      </c>
      <c r="C195" t="s">
        <v>287</v>
      </c>
      <c r="D195" s="1">
        <v>16.25</v>
      </c>
      <c r="E195" s="2">
        <v>3.6</v>
      </c>
      <c r="F195" s="2">
        <v>58.5</v>
      </c>
      <c r="G195" t="s">
        <v>277</v>
      </c>
      <c r="H195" t="s">
        <v>14</v>
      </c>
      <c r="I195" t="s">
        <v>14</v>
      </c>
    </row>
    <row r="196" spans="1:9">
      <c r="A196" t="s">
        <v>312</v>
      </c>
      <c r="B196" t="s">
        <v>275</v>
      </c>
      <c r="C196" t="s">
        <v>313</v>
      </c>
      <c r="D196" s="1">
        <v>16.35</v>
      </c>
      <c r="E196" s="2">
        <v>5.85</v>
      </c>
      <c r="F196" s="2">
        <v>95.65</v>
      </c>
      <c r="G196" t="s">
        <v>277</v>
      </c>
      <c r="H196" t="s">
        <v>14</v>
      </c>
      <c r="I196" t="s">
        <v>14</v>
      </c>
    </row>
    <row r="197" spans="1:9">
      <c r="A197" t="s">
        <v>314</v>
      </c>
      <c r="B197" t="s">
        <v>275</v>
      </c>
      <c r="C197" t="s">
        <v>287</v>
      </c>
      <c r="D197" s="1">
        <v>16.31</v>
      </c>
      <c r="E197" s="2">
        <v>3.6</v>
      </c>
      <c r="F197" s="2">
        <v>58.72</v>
      </c>
      <c r="G197" t="s">
        <v>277</v>
      </c>
      <c r="H197" t="s">
        <v>14</v>
      </c>
      <c r="I197" t="s">
        <v>14</v>
      </c>
    </row>
    <row r="198" spans="1:9">
      <c r="A198" t="s">
        <v>315</v>
      </c>
      <c r="B198" t="s">
        <v>275</v>
      </c>
      <c r="C198" t="s">
        <v>308</v>
      </c>
      <c r="D198" s="1">
        <v>16.19</v>
      </c>
      <c r="E198" s="2">
        <v>5.85</v>
      </c>
      <c r="F198" s="2">
        <v>94.71</v>
      </c>
      <c r="G198" t="s">
        <v>277</v>
      </c>
      <c r="H198" t="s">
        <v>14</v>
      </c>
      <c r="I198" t="s">
        <v>14</v>
      </c>
    </row>
    <row r="199" spans="1:9">
      <c r="A199" t="s">
        <v>316</v>
      </c>
      <c r="B199" t="s">
        <v>275</v>
      </c>
      <c r="C199" t="s">
        <v>298</v>
      </c>
      <c r="D199" s="1">
        <v>16.23</v>
      </c>
      <c r="E199" s="2">
        <v>6.1</v>
      </c>
      <c r="F199" s="2">
        <v>99</v>
      </c>
      <c r="G199" t="s">
        <v>277</v>
      </c>
      <c r="H199" t="s">
        <v>14</v>
      </c>
      <c r="I199" t="s">
        <v>14</v>
      </c>
    </row>
    <row r="200" spans="1:9">
      <c r="A200" t="s">
        <v>317</v>
      </c>
      <c r="B200" t="s">
        <v>275</v>
      </c>
      <c r="C200" t="s">
        <v>318</v>
      </c>
      <c r="D200" s="1">
        <v>16.29</v>
      </c>
      <c r="E200" s="2">
        <v>4.05</v>
      </c>
      <c r="F200" s="2">
        <v>65.97</v>
      </c>
      <c r="G200" t="s">
        <v>277</v>
      </c>
      <c r="H200" t="s">
        <v>14</v>
      </c>
      <c r="I200" t="s">
        <v>14</v>
      </c>
    </row>
    <row r="201" spans="1:9">
      <c r="A201" t="s">
        <v>319</v>
      </c>
      <c r="B201" t="s">
        <v>275</v>
      </c>
      <c r="C201" t="s">
        <v>292</v>
      </c>
      <c r="D201" s="1">
        <v>16.35</v>
      </c>
      <c r="E201" s="2">
        <v>8.65</v>
      </c>
      <c r="F201" s="2">
        <v>141.43</v>
      </c>
      <c r="G201" t="s">
        <v>277</v>
      </c>
      <c r="H201" t="s">
        <v>14</v>
      </c>
      <c r="I201" t="s">
        <v>14</v>
      </c>
    </row>
    <row r="202" spans="1:9">
      <c r="A202" t="s">
        <v>320</v>
      </c>
      <c r="B202" t="s">
        <v>275</v>
      </c>
      <c r="C202" t="s">
        <v>321</v>
      </c>
      <c r="D202" s="1">
        <v>16.32</v>
      </c>
      <c r="E202" s="2">
        <v>6.1</v>
      </c>
      <c r="F202" s="2">
        <v>99.55</v>
      </c>
      <c r="G202" t="s">
        <v>277</v>
      </c>
      <c r="H202" t="s">
        <v>14</v>
      </c>
      <c r="I202" t="s">
        <v>14</v>
      </c>
    </row>
    <row r="203" spans="1:9">
      <c r="A203" t="s">
        <v>322</v>
      </c>
      <c r="B203" t="s">
        <v>275</v>
      </c>
      <c r="C203" t="s">
        <v>287</v>
      </c>
      <c r="D203" s="1">
        <v>16.31</v>
      </c>
      <c r="E203" s="2">
        <v>3.6</v>
      </c>
      <c r="F203" s="2">
        <v>58.72</v>
      </c>
      <c r="G203" t="s">
        <v>277</v>
      </c>
      <c r="H203" t="s">
        <v>14</v>
      </c>
      <c r="I203" t="s">
        <v>14</v>
      </c>
    </row>
    <row r="204" spans="1:9">
      <c r="A204" t="s">
        <v>323</v>
      </c>
      <c r="B204" t="s">
        <v>275</v>
      </c>
      <c r="C204" t="s">
        <v>313</v>
      </c>
      <c r="D204" s="1">
        <v>16.23</v>
      </c>
      <c r="E204" s="2">
        <v>5.85</v>
      </c>
      <c r="F204" s="2">
        <v>94.95</v>
      </c>
      <c r="G204" t="s">
        <v>277</v>
      </c>
      <c r="H204" t="s">
        <v>14</v>
      </c>
      <c r="I204" t="s">
        <v>14</v>
      </c>
    </row>
    <row r="205" spans="1:9">
      <c r="A205" t="s">
        <v>324</v>
      </c>
      <c r="B205" t="s">
        <v>275</v>
      </c>
      <c r="C205" t="s">
        <v>325</v>
      </c>
      <c r="D205" s="1">
        <v>16.23</v>
      </c>
      <c r="E205" s="2">
        <v>4.3</v>
      </c>
      <c r="F205" s="2">
        <v>69.79</v>
      </c>
      <c r="G205" t="s">
        <v>277</v>
      </c>
      <c r="H205" t="s">
        <v>14</v>
      </c>
      <c r="I205" t="s">
        <v>14</v>
      </c>
    </row>
    <row r="206" spans="1:9">
      <c r="A206" t="s">
        <v>326</v>
      </c>
      <c r="B206" t="s">
        <v>275</v>
      </c>
      <c r="C206" t="s">
        <v>313</v>
      </c>
      <c r="D206" s="1">
        <v>16.24</v>
      </c>
      <c r="E206" s="2">
        <v>5.85</v>
      </c>
      <c r="F206" s="2">
        <v>95</v>
      </c>
      <c r="G206" t="s">
        <v>277</v>
      </c>
      <c r="H206" t="s">
        <v>14</v>
      </c>
      <c r="I206" t="s">
        <v>14</v>
      </c>
    </row>
    <row r="207" spans="1:9">
      <c r="A207" t="s">
        <v>327</v>
      </c>
      <c r="B207" t="s">
        <v>275</v>
      </c>
      <c r="C207" t="s">
        <v>328</v>
      </c>
      <c r="D207" s="1">
        <v>16.34</v>
      </c>
      <c r="E207" s="2">
        <v>4.3</v>
      </c>
      <c r="F207" s="2">
        <v>70.26</v>
      </c>
      <c r="G207" t="s">
        <v>277</v>
      </c>
      <c r="H207" t="s">
        <v>14</v>
      </c>
      <c r="I207" t="s">
        <v>14</v>
      </c>
    </row>
    <row r="208" spans="1:9">
      <c r="A208" t="s">
        <v>329</v>
      </c>
      <c r="B208" t="s">
        <v>275</v>
      </c>
      <c r="C208" t="s">
        <v>308</v>
      </c>
      <c r="D208" s="1">
        <v>16.33</v>
      </c>
      <c r="E208" s="2">
        <v>5.85</v>
      </c>
      <c r="F208" s="2">
        <v>95.53</v>
      </c>
      <c r="G208" t="s">
        <v>277</v>
      </c>
      <c r="H208" t="s">
        <v>14</v>
      </c>
      <c r="I208" t="s">
        <v>14</v>
      </c>
    </row>
    <row r="209" spans="1:9">
      <c r="A209" t="s">
        <v>330</v>
      </c>
      <c r="B209" t="s">
        <v>275</v>
      </c>
      <c r="C209" t="s">
        <v>308</v>
      </c>
      <c r="D209" s="1">
        <v>16.27</v>
      </c>
      <c r="E209" s="2">
        <v>5.85</v>
      </c>
      <c r="F209" s="2">
        <v>95.18</v>
      </c>
      <c r="G209" t="s">
        <v>277</v>
      </c>
      <c r="H209" t="s">
        <v>14</v>
      </c>
      <c r="I209" t="s">
        <v>14</v>
      </c>
    </row>
    <row r="210" spans="1:9">
      <c r="A210" t="s">
        <v>331</v>
      </c>
      <c r="B210" t="s">
        <v>332</v>
      </c>
      <c r="C210" t="s">
        <v>333</v>
      </c>
      <c r="D210" s="1">
        <v>16.93</v>
      </c>
      <c r="E210" s="2">
        <v>4.85</v>
      </c>
      <c r="F210" s="2">
        <v>82.11</v>
      </c>
      <c r="G210" t="s">
        <v>334</v>
      </c>
      <c r="H210" t="s">
        <v>14</v>
      </c>
      <c r="I210" t="s">
        <v>14</v>
      </c>
    </row>
    <row r="211" spans="1:9">
      <c r="A211" t="s">
        <v>335</v>
      </c>
      <c r="B211" t="s">
        <v>332</v>
      </c>
      <c r="C211" t="s">
        <v>238</v>
      </c>
      <c r="D211" s="1">
        <v>17.08</v>
      </c>
      <c r="E211" s="2">
        <v>5.35</v>
      </c>
      <c r="F211" s="2">
        <v>91.38</v>
      </c>
      <c r="G211" t="s">
        <v>334</v>
      </c>
      <c r="H211" t="s">
        <v>14</v>
      </c>
      <c r="I211" t="s">
        <v>14</v>
      </c>
    </row>
    <row r="212" spans="1:9">
      <c r="A212" t="s">
        <v>336</v>
      </c>
      <c r="B212" t="s">
        <v>332</v>
      </c>
      <c r="C212" t="s">
        <v>117</v>
      </c>
      <c r="D212" s="1">
        <v>16.89</v>
      </c>
      <c r="E212" s="2">
        <v>4.1</v>
      </c>
      <c r="F212" s="2">
        <v>69.25</v>
      </c>
      <c r="G212" t="s">
        <v>334</v>
      </c>
      <c r="H212" t="s">
        <v>14</v>
      </c>
      <c r="I212" t="s">
        <v>14</v>
      </c>
    </row>
    <row r="213" spans="1:9">
      <c r="A213" t="s">
        <v>337</v>
      </c>
      <c r="B213" t="s">
        <v>332</v>
      </c>
      <c r="C213" t="s">
        <v>333</v>
      </c>
      <c r="D213" s="1">
        <v>17.06</v>
      </c>
      <c r="E213" s="2">
        <v>4.85</v>
      </c>
      <c r="F213" s="2">
        <v>82.74</v>
      </c>
      <c r="G213" t="s">
        <v>334</v>
      </c>
      <c r="H213" t="s">
        <v>14</v>
      </c>
      <c r="I213" t="s">
        <v>14</v>
      </c>
    </row>
    <row r="214" spans="1:9">
      <c r="A214" t="s">
        <v>338</v>
      </c>
      <c r="B214" t="s">
        <v>332</v>
      </c>
      <c r="C214" t="s">
        <v>244</v>
      </c>
      <c r="D214" s="1">
        <v>17.1</v>
      </c>
      <c r="E214" s="2">
        <v>12.9</v>
      </c>
      <c r="F214" s="2">
        <v>220.59</v>
      </c>
      <c r="G214" t="s">
        <v>334</v>
      </c>
      <c r="H214" t="s">
        <v>14</v>
      </c>
      <c r="I214" t="s">
        <v>14</v>
      </c>
    </row>
    <row r="215" spans="1:9">
      <c r="A215" t="s">
        <v>339</v>
      </c>
      <c r="B215" t="s">
        <v>332</v>
      </c>
      <c r="C215" t="s">
        <v>340</v>
      </c>
      <c r="D215" s="1">
        <v>17.09</v>
      </c>
      <c r="E215" s="2">
        <v>4.85</v>
      </c>
      <c r="F215" s="2">
        <v>82.89</v>
      </c>
      <c r="G215" t="s">
        <v>334</v>
      </c>
      <c r="H215" t="s">
        <v>14</v>
      </c>
      <c r="I215" t="s">
        <v>14</v>
      </c>
    </row>
    <row r="216" spans="1:9">
      <c r="A216" t="s">
        <v>341</v>
      </c>
      <c r="B216" t="s">
        <v>332</v>
      </c>
      <c r="C216" t="s">
        <v>232</v>
      </c>
      <c r="D216" s="1">
        <v>17</v>
      </c>
      <c r="E216" s="2">
        <v>6.35</v>
      </c>
      <c r="F216" s="2">
        <v>107.95</v>
      </c>
      <c r="G216" t="s">
        <v>334</v>
      </c>
      <c r="H216" t="s">
        <v>14</v>
      </c>
      <c r="I216" t="s">
        <v>14</v>
      </c>
    </row>
    <row r="217" spans="1:9">
      <c r="A217" t="s">
        <v>342</v>
      </c>
      <c r="B217" t="s">
        <v>332</v>
      </c>
      <c r="C217" t="s">
        <v>242</v>
      </c>
      <c r="D217" s="1">
        <v>17.06</v>
      </c>
      <c r="E217" s="2">
        <v>4.1</v>
      </c>
      <c r="F217" s="2">
        <v>69.95</v>
      </c>
      <c r="G217" t="s">
        <v>334</v>
      </c>
      <c r="H217" t="s">
        <v>14</v>
      </c>
      <c r="I217" t="s">
        <v>14</v>
      </c>
    </row>
    <row r="218" spans="1:9">
      <c r="A218" t="s">
        <v>343</v>
      </c>
      <c r="B218" t="s">
        <v>332</v>
      </c>
      <c r="C218" t="s">
        <v>344</v>
      </c>
      <c r="D218" s="1">
        <v>17.01</v>
      </c>
      <c r="E218" s="2">
        <v>5.05</v>
      </c>
      <c r="F218" s="2">
        <v>85.9</v>
      </c>
      <c r="G218" t="s">
        <v>334</v>
      </c>
      <c r="H218" t="s">
        <v>14</v>
      </c>
      <c r="I218" t="s">
        <v>14</v>
      </c>
    </row>
    <row r="219" spans="1:9">
      <c r="A219" t="s">
        <v>345</v>
      </c>
      <c r="B219" t="s">
        <v>332</v>
      </c>
      <c r="C219" t="s">
        <v>346</v>
      </c>
      <c r="D219" s="1">
        <v>17.07</v>
      </c>
      <c r="E219" s="2">
        <v>5.85</v>
      </c>
      <c r="F219" s="2">
        <v>99.86</v>
      </c>
      <c r="G219" t="s">
        <v>334</v>
      </c>
      <c r="H219" t="s">
        <v>14</v>
      </c>
      <c r="I219" t="s">
        <v>14</v>
      </c>
    </row>
    <row r="220" spans="1:9">
      <c r="A220" t="s">
        <v>347</v>
      </c>
      <c r="B220" t="s">
        <v>332</v>
      </c>
      <c r="C220" t="s">
        <v>234</v>
      </c>
      <c r="D220" s="1">
        <v>17.19</v>
      </c>
      <c r="E220" s="2">
        <v>4.1</v>
      </c>
      <c r="F220" s="2">
        <v>70.48</v>
      </c>
      <c r="G220" t="s">
        <v>334</v>
      </c>
      <c r="H220" t="s">
        <v>14</v>
      </c>
      <c r="I220" t="s">
        <v>14</v>
      </c>
    </row>
    <row r="221" spans="1:9">
      <c r="A221" t="s">
        <v>348</v>
      </c>
      <c r="B221" t="s">
        <v>332</v>
      </c>
      <c r="C221" t="s">
        <v>244</v>
      </c>
      <c r="D221" s="1">
        <v>17.06</v>
      </c>
      <c r="E221" s="2">
        <v>12.9</v>
      </c>
      <c r="F221" s="2">
        <v>220.07</v>
      </c>
      <c r="G221" t="s">
        <v>334</v>
      </c>
      <c r="H221" t="s">
        <v>14</v>
      </c>
      <c r="I221" t="s">
        <v>14</v>
      </c>
    </row>
    <row r="222" spans="1:9">
      <c r="A222" t="s">
        <v>349</v>
      </c>
      <c r="B222" t="s">
        <v>350</v>
      </c>
      <c r="C222" t="s">
        <v>351</v>
      </c>
      <c r="D222" s="1">
        <v>18.72</v>
      </c>
      <c r="E222" s="2">
        <v>3.4</v>
      </c>
      <c r="F222" s="2">
        <v>63.65</v>
      </c>
      <c r="G222" t="s">
        <v>352</v>
      </c>
      <c r="H222" t="s">
        <v>14</v>
      </c>
      <c r="I222" t="s">
        <v>14</v>
      </c>
    </row>
    <row r="223" spans="1:9">
      <c r="A223" t="s">
        <v>353</v>
      </c>
      <c r="B223" t="s">
        <v>350</v>
      </c>
      <c r="C223" t="s">
        <v>16</v>
      </c>
      <c r="D223" s="1">
        <v>18.58</v>
      </c>
      <c r="E223" s="2">
        <v>6.3</v>
      </c>
      <c r="F223" s="2">
        <v>117.05</v>
      </c>
      <c r="G223" t="s">
        <v>352</v>
      </c>
      <c r="H223" t="s">
        <v>14</v>
      </c>
      <c r="I223" t="s">
        <v>14</v>
      </c>
    </row>
    <row r="224" spans="1:9">
      <c r="A224" t="s">
        <v>354</v>
      </c>
      <c r="B224" t="s">
        <v>350</v>
      </c>
      <c r="C224" t="s">
        <v>351</v>
      </c>
      <c r="D224" s="1">
        <v>18.54</v>
      </c>
      <c r="E224" s="2">
        <v>3.4</v>
      </c>
      <c r="F224" s="2">
        <v>63.04</v>
      </c>
      <c r="G224" t="s">
        <v>352</v>
      </c>
      <c r="H224" t="s">
        <v>14</v>
      </c>
      <c r="I224" t="s">
        <v>14</v>
      </c>
    </row>
    <row r="225" spans="1:9">
      <c r="A225" t="s">
        <v>355</v>
      </c>
      <c r="B225" t="s">
        <v>350</v>
      </c>
      <c r="C225" t="s">
        <v>23</v>
      </c>
      <c r="D225" s="1">
        <v>18.6</v>
      </c>
      <c r="E225" s="2">
        <v>4.1</v>
      </c>
      <c r="F225" s="2">
        <v>76.26</v>
      </c>
      <c r="G225" t="s">
        <v>352</v>
      </c>
      <c r="H225" t="s">
        <v>14</v>
      </c>
      <c r="I225" t="s">
        <v>14</v>
      </c>
    </row>
    <row r="226" spans="1:9">
      <c r="A226" t="s">
        <v>356</v>
      </c>
      <c r="B226" t="s">
        <v>350</v>
      </c>
      <c r="C226" t="s">
        <v>21</v>
      </c>
      <c r="D226" s="1">
        <v>18.61</v>
      </c>
      <c r="E226" s="2">
        <v>6.85</v>
      </c>
      <c r="F226" s="2">
        <v>127.48</v>
      </c>
      <c r="G226" t="s">
        <v>352</v>
      </c>
      <c r="H226" t="s">
        <v>14</v>
      </c>
      <c r="I226" t="s">
        <v>14</v>
      </c>
    </row>
    <row r="227" spans="1:9">
      <c r="A227" t="s">
        <v>357</v>
      </c>
      <c r="B227" t="s">
        <v>350</v>
      </c>
      <c r="C227" t="s">
        <v>27</v>
      </c>
      <c r="D227" s="1">
        <v>18.63</v>
      </c>
      <c r="E227" s="2">
        <v>4.3</v>
      </c>
      <c r="F227" s="2">
        <v>80.11</v>
      </c>
      <c r="G227" t="s">
        <v>352</v>
      </c>
      <c r="H227" t="s">
        <v>14</v>
      </c>
      <c r="I227" t="s">
        <v>14</v>
      </c>
    </row>
    <row r="228" spans="1:9">
      <c r="A228" t="s">
        <v>358</v>
      </c>
      <c r="B228" t="s">
        <v>350</v>
      </c>
      <c r="C228" t="s">
        <v>12</v>
      </c>
      <c r="D228" s="1">
        <v>18.58</v>
      </c>
      <c r="E228" s="2">
        <v>3.4</v>
      </c>
      <c r="F228" s="2">
        <v>63.17</v>
      </c>
      <c r="G228" t="s">
        <v>352</v>
      </c>
      <c r="H228" t="s">
        <v>14</v>
      </c>
      <c r="I228" t="s">
        <v>14</v>
      </c>
    </row>
    <row r="229" spans="1:9">
      <c r="A229" t="s">
        <v>359</v>
      </c>
      <c r="B229" t="s">
        <v>350</v>
      </c>
      <c r="C229" t="s">
        <v>360</v>
      </c>
      <c r="D229" s="1">
        <v>18.65</v>
      </c>
      <c r="E229" s="2">
        <v>3.4</v>
      </c>
      <c r="F229" s="2">
        <v>63.41</v>
      </c>
      <c r="G229" t="s">
        <v>352</v>
      </c>
      <c r="H229" t="s">
        <v>14</v>
      </c>
      <c r="I229" t="s">
        <v>14</v>
      </c>
    </row>
    <row r="230" spans="1:9">
      <c r="A230" t="s">
        <v>361</v>
      </c>
      <c r="B230" t="s">
        <v>350</v>
      </c>
      <c r="C230" t="s">
        <v>362</v>
      </c>
      <c r="D230" s="1">
        <v>18.65</v>
      </c>
      <c r="E230" s="2">
        <v>5.85</v>
      </c>
      <c r="F230" s="2">
        <v>109.1</v>
      </c>
      <c r="G230" t="s">
        <v>352</v>
      </c>
      <c r="H230" t="s">
        <v>14</v>
      </c>
      <c r="I230" t="s">
        <v>14</v>
      </c>
    </row>
    <row r="231" spans="1:9">
      <c r="A231" t="s">
        <v>363</v>
      </c>
      <c r="B231" t="s">
        <v>350</v>
      </c>
      <c r="C231" t="s">
        <v>23</v>
      </c>
      <c r="D231" s="1">
        <v>18.63</v>
      </c>
      <c r="E231" s="2">
        <v>4.1</v>
      </c>
      <c r="F231" s="2">
        <v>76.38</v>
      </c>
      <c r="G231" t="s">
        <v>352</v>
      </c>
      <c r="H231" t="s">
        <v>14</v>
      </c>
      <c r="I231" t="s">
        <v>14</v>
      </c>
    </row>
    <row r="232" spans="1:9">
      <c r="A232" t="s">
        <v>364</v>
      </c>
      <c r="B232" t="s">
        <v>350</v>
      </c>
      <c r="C232" t="s">
        <v>360</v>
      </c>
      <c r="D232" s="1">
        <v>18.64</v>
      </c>
      <c r="E232" s="2">
        <v>3.4</v>
      </c>
      <c r="F232" s="2">
        <v>63.38</v>
      </c>
      <c r="G232" t="s">
        <v>352</v>
      </c>
      <c r="H232" t="s">
        <v>14</v>
      </c>
      <c r="I232" t="s">
        <v>14</v>
      </c>
    </row>
    <row r="233" spans="1:9">
      <c r="A233" t="s">
        <v>365</v>
      </c>
      <c r="B233" t="s">
        <v>350</v>
      </c>
      <c r="C233" t="s">
        <v>366</v>
      </c>
      <c r="D233" s="1">
        <v>18.64</v>
      </c>
      <c r="E233" s="2">
        <v>4.1</v>
      </c>
      <c r="F233" s="2">
        <v>76.42</v>
      </c>
      <c r="G233" t="s">
        <v>352</v>
      </c>
      <c r="H233" t="s">
        <v>14</v>
      </c>
      <c r="I233" t="s">
        <v>14</v>
      </c>
    </row>
    <row r="234" spans="1:9">
      <c r="A234" t="s">
        <v>367</v>
      </c>
      <c r="B234" t="s">
        <v>350</v>
      </c>
      <c r="C234" t="s">
        <v>27</v>
      </c>
      <c r="D234" s="1">
        <v>18.53</v>
      </c>
      <c r="E234" s="2">
        <v>4.3</v>
      </c>
      <c r="F234" s="2">
        <v>79.68</v>
      </c>
      <c r="G234" t="s">
        <v>352</v>
      </c>
      <c r="H234" t="s">
        <v>14</v>
      </c>
      <c r="I234" t="s">
        <v>14</v>
      </c>
    </row>
    <row r="235" spans="1:9">
      <c r="A235" t="s">
        <v>368</v>
      </c>
      <c r="B235" t="s">
        <v>350</v>
      </c>
      <c r="C235" t="s">
        <v>369</v>
      </c>
      <c r="D235" s="1">
        <v>18.29</v>
      </c>
      <c r="E235" s="2">
        <v>5.05</v>
      </c>
      <c r="F235" s="2">
        <v>92.36</v>
      </c>
      <c r="G235" t="s">
        <v>352</v>
      </c>
      <c r="H235" t="s">
        <v>14</v>
      </c>
      <c r="I235" t="s">
        <v>14</v>
      </c>
    </row>
    <row r="236" spans="1:9">
      <c r="A236" t="s">
        <v>370</v>
      </c>
      <c r="B236" t="s">
        <v>350</v>
      </c>
      <c r="C236" t="s">
        <v>23</v>
      </c>
      <c r="D236" s="1">
        <v>18.15</v>
      </c>
      <c r="E236" s="2">
        <v>4.1</v>
      </c>
      <c r="F236" s="2">
        <v>74.41</v>
      </c>
      <c r="G236" t="s">
        <v>352</v>
      </c>
      <c r="H236" t="s">
        <v>14</v>
      </c>
      <c r="I236" t="s">
        <v>14</v>
      </c>
    </row>
    <row r="237" spans="1:9">
      <c r="A237" t="s">
        <v>371</v>
      </c>
      <c r="B237" t="s">
        <v>350</v>
      </c>
      <c r="C237" t="s">
        <v>372</v>
      </c>
      <c r="D237" s="1">
        <v>18.18</v>
      </c>
      <c r="E237" s="2">
        <v>5.6</v>
      </c>
      <c r="F237" s="2">
        <v>101.81</v>
      </c>
      <c r="G237" t="s">
        <v>352</v>
      </c>
      <c r="H237" t="s">
        <v>14</v>
      </c>
      <c r="I237" t="s">
        <v>14</v>
      </c>
    </row>
    <row r="238" spans="1:9">
      <c r="A238" t="s">
        <v>373</v>
      </c>
      <c r="B238" t="s">
        <v>350</v>
      </c>
      <c r="C238" t="s">
        <v>374</v>
      </c>
      <c r="D238" s="1">
        <v>18.21</v>
      </c>
      <c r="E238" s="2">
        <v>5.85</v>
      </c>
      <c r="F238" s="2">
        <v>106.53</v>
      </c>
      <c r="G238" t="s">
        <v>352</v>
      </c>
      <c r="H238" t="s">
        <v>14</v>
      </c>
      <c r="I238" t="s">
        <v>14</v>
      </c>
    </row>
    <row r="239" spans="1:9">
      <c r="A239" t="s">
        <v>375</v>
      </c>
      <c r="B239" t="s">
        <v>350</v>
      </c>
      <c r="C239" t="s">
        <v>376</v>
      </c>
      <c r="D239" s="1">
        <v>18.25</v>
      </c>
      <c r="E239" s="2">
        <v>3.6</v>
      </c>
      <c r="F239" s="2">
        <v>65.7</v>
      </c>
      <c r="G239" t="s">
        <v>352</v>
      </c>
      <c r="H239" t="s">
        <v>14</v>
      </c>
      <c r="I239" t="s">
        <v>14</v>
      </c>
    </row>
    <row r="240" spans="1:9">
      <c r="A240" t="s">
        <v>377</v>
      </c>
      <c r="B240" t="s">
        <v>350</v>
      </c>
      <c r="C240" t="s">
        <v>378</v>
      </c>
      <c r="D240" s="1">
        <v>18.26</v>
      </c>
      <c r="E240" s="2">
        <v>5.05</v>
      </c>
      <c r="F240" s="2">
        <v>92.21</v>
      </c>
      <c r="G240" t="s">
        <v>352</v>
      </c>
      <c r="H240" t="s">
        <v>14</v>
      </c>
      <c r="I240" t="s">
        <v>14</v>
      </c>
    </row>
    <row r="241" spans="1:9">
      <c r="A241" t="s">
        <v>379</v>
      </c>
      <c r="B241" t="s">
        <v>350</v>
      </c>
      <c r="C241" t="s">
        <v>376</v>
      </c>
      <c r="D241" s="1">
        <v>18.26</v>
      </c>
      <c r="E241" s="2">
        <v>3.6</v>
      </c>
      <c r="F241" s="2">
        <v>65.74</v>
      </c>
      <c r="G241" t="s">
        <v>352</v>
      </c>
      <c r="H241" t="s">
        <v>14</v>
      </c>
      <c r="I241" t="s">
        <v>14</v>
      </c>
    </row>
    <row r="242" spans="1:9">
      <c r="A242" t="s">
        <v>380</v>
      </c>
      <c r="B242" t="s">
        <v>350</v>
      </c>
      <c r="C242" t="s">
        <v>32</v>
      </c>
      <c r="D242" s="1">
        <v>18.26</v>
      </c>
      <c r="E242" s="2">
        <v>5.05</v>
      </c>
      <c r="F242" s="2">
        <v>92.21</v>
      </c>
      <c r="G242" t="s">
        <v>352</v>
      </c>
      <c r="H242" t="s">
        <v>14</v>
      </c>
      <c r="I242" t="s">
        <v>14</v>
      </c>
    </row>
    <row r="243" spans="1:9">
      <c r="A243" t="s">
        <v>381</v>
      </c>
      <c r="B243" t="s">
        <v>350</v>
      </c>
      <c r="C243" t="s">
        <v>372</v>
      </c>
      <c r="D243" s="1">
        <v>18.31</v>
      </c>
      <c r="E243" s="2">
        <v>5.6</v>
      </c>
      <c r="F243" s="2">
        <v>102.54</v>
      </c>
      <c r="G243" t="s">
        <v>352</v>
      </c>
      <c r="H243" t="s">
        <v>14</v>
      </c>
      <c r="I243" t="s">
        <v>14</v>
      </c>
    </row>
    <row r="244" spans="1:9">
      <c r="A244" t="s">
        <v>382</v>
      </c>
      <c r="B244" t="s">
        <v>350</v>
      </c>
      <c r="C244" t="s">
        <v>369</v>
      </c>
      <c r="D244" s="1">
        <v>18.23</v>
      </c>
      <c r="E244" s="2">
        <v>5.05</v>
      </c>
      <c r="F244" s="2">
        <v>92.06</v>
      </c>
      <c r="G244" t="s">
        <v>352</v>
      </c>
      <c r="H244" t="s">
        <v>14</v>
      </c>
      <c r="I244" t="s">
        <v>14</v>
      </c>
    </row>
    <row r="245" spans="1:9">
      <c r="A245" t="s">
        <v>383</v>
      </c>
      <c r="B245" t="s">
        <v>350</v>
      </c>
      <c r="C245" t="s">
        <v>372</v>
      </c>
      <c r="D245" s="1">
        <v>18.27</v>
      </c>
      <c r="E245" s="2">
        <v>5.6</v>
      </c>
      <c r="F245" s="2">
        <v>102.31</v>
      </c>
      <c r="G245" t="s">
        <v>352</v>
      </c>
      <c r="H245" t="s">
        <v>14</v>
      </c>
      <c r="I245" t="s">
        <v>14</v>
      </c>
    </row>
    <row r="246" spans="1:9">
      <c r="A246" t="s">
        <v>384</v>
      </c>
      <c r="B246" t="s">
        <v>385</v>
      </c>
      <c r="C246" t="s">
        <v>178</v>
      </c>
      <c r="D246" s="1">
        <v>17.7</v>
      </c>
      <c r="E246" s="2">
        <v>4.45</v>
      </c>
      <c r="F246" s="2">
        <v>78.76</v>
      </c>
      <c r="G246" t="s">
        <v>386</v>
      </c>
      <c r="H246" t="s">
        <v>14</v>
      </c>
      <c r="I246" t="s">
        <v>14</v>
      </c>
    </row>
    <row r="247" spans="1:9">
      <c r="A247" t="s">
        <v>387</v>
      </c>
      <c r="B247" t="s">
        <v>385</v>
      </c>
      <c r="C247" t="s">
        <v>169</v>
      </c>
      <c r="D247" s="1">
        <v>17.74</v>
      </c>
      <c r="E247" s="2">
        <v>5.85</v>
      </c>
      <c r="F247" s="2">
        <v>103.78</v>
      </c>
      <c r="G247" t="s">
        <v>386</v>
      </c>
      <c r="H247" t="s">
        <v>14</v>
      </c>
      <c r="I247" t="s">
        <v>14</v>
      </c>
    </row>
    <row r="248" spans="1:9">
      <c r="A248" t="s">
        <v>388</v>
      </c>
      <c r="B248" t="s">
        <v>385</v>
      </c>
      <c r="C248" t="s">
        <v>178</v>
      </c>
      <c r="D248" s="1">
        <v>17.73</v>
      </c>
      <c r="E248" s="2">
        <v>4.45</v>
      </c>
      <c r="F248" s="2">
        <v>78.9</v>
      </c>
      <c r="G248" t="s">
        <v>386</v>
      </c>
      <c r="H248" t="s">
        <v>14</v>
      </c>
      <c r="I248" t="s">
        <v>14</v>
      </c>
    </row>
    <row r="249" spans="1:9">
      <c r="A249" t="s">
        <v>389</v>
      </c>
      <c r="B249" t="s">
        <v>385</v>
      </c>
      <c r="C249" t="s">
        <v>174</v>
      </c>
      <c r="D249" s="1">
        <v>17.74</v>
      </c>
      <c r="E249" s="2">
        <v>5.85</v>
      </c>
      <c r="F249" s="2">
        <v>103.78</v>
      </c>
      <c r="G249" t="s">
        <v>386</v>
      </c>
      <c r="H249" t="s">
        <v>14</v>
      </c>
      <c r="I249" t="s">
        <v>14</v>
      </c>
    </row>
    <row r="250" spans="1:9">
      <c r="A250" t="s">
        <v>390</v>
      </c>
      <c r="B250" t="s">
        <v>385</v>
      </c>
      <c r="C250" t="s">
        <v>166</v>
      </c>
      <c r="D250" s="1">
        <v>17.69</v>
      </c>
      <c r="E250" s="2">
        <v>3.6</v>
      </c>
      <c r="F250" s="2">
        <v>63.68</v>
      </c>
      <c r="G250" t="s">
        <v>386</v>
      </c>
      <c r="H250" t="s">
        <v>14</v>
      </c>
      <c r="I250" t="s">
        <v>14</v>
      </c>
    </row>
    <row r="251" spans="1:9">
      <c r="A251" t="s">
        <v>391</v>
      </c>
      <c r="B251" t="s">
        <v>385</v>
      </c>
      <c r="C251" t="s">
        <v>166</v>
      </c>
      <c r="D251" s="1">
        <v>17.69</v>
      </c>
      <c r="E251" s="2">
        <v>3.6</v>
      </c>
      <c r="F251" s="2">
        <v>63.68</v>
      </c>
      <c r="G251" t="s">
        <v>386</v>
      </c>
      <c r="H251" t="s">
        <v>14</v>
      </c>
      <c r="I251" t="s">
        <v>14</v>
      </c>
    </row>
    <row r="252" spans="1:9">
      <c r="A252" t="s">
        <v>392</v>
      </c>
      <c r="B252" t="s">
        <v>385</v>
      </c>
      <c r="C252" t="s">
        <v>174</v>
      </c>
      <c r="D252" s="1">
        <v>17.66</v>
      </c>
      <c r="E252" s="2">
        <v>5.85</v>
      </c>
      <c r="F252" s="2">
        <v>103.31</v>
      </c>
      <c r="G252" t="s">
        <v>386</v>
      </c>
      <c r="H252" t="s">
        <v>14</v>
      </c>
      <c r="I252" t="s">
        <v>14</v>
      </c>
    </row>
    <row r="253" spans="1:9">
      <c r="A253" t="s">
        <v>393</v>
      </c>
      <c r="B253" t="s">
        <v>385</v>
      </c>
      <c r="C253" t="s">
        <v>166</v>
      </c>
      <c r="D253" s="1">
        <v>17.73</v>
      </c>
      <c r="E253" s="2">
        <v>3.6</v>
      </c>
      <c r="F253" s="2">
        <v>63.83</v>
      </c>
      <c r="G253" t="s">
        <v>386</v>
      </c>
      <c r="H253" t="s">
        <v>14</v>
      </c>
      <c r="I253" t="s">
        <v>14</v>
      </c>
    </row>
    <row r="254" spans="1:9">
      <c r="A254" t="s">
        <v>394</v>
      </c>
      <c r="B254" t="s">
        <v>385</v>
      </c>
      <c r="C254" t="s">
        <v>166</v>
      </c>
      <c r="D254" s="1">
        <v>17.67</v>
      </c>
      <c r="E254" s="2">
        <v>3.6</v>
      </c>
      <c r="F254" s="2">
        <v>63.61</v>
      </c>
      <c r="G254" t="s">
        <v>386</v>
      </c>
      <c r="H254" t="s">
        <v>14</v>
      </c>
      <c r="I254" t="s">
        <v>14</v>
      </c>
    </row>
    <row r="255" spans="1:9">
      <c r="A255" t="s">
        <v>395</v>
      </c>
      <c r="B255" t="s">
        <v>385</v>
      </c>
      <c r="C255" t="s">
        <v>178</v>
      </c>
      <c r="D255" s="1">
        <v>17.66</v>
      </c>
      <c r="E255" s="2">
        <v>4.45</v>
      </c>
      <c r="F255" s="2">
        <v>78.59</v>
      </c>
      <c r="G255" t="s">
        <v>386</v>
      </c>
      <c r="H255" t="s">
        <v>14</v>
      </c>
      <c r="I255" t="s">
        <v>14</v>
      </c>
    </row>
    <row r="256" spans="1:9">
      <c r="A256" t="s">
        <v>396</v>
      </c>
      <c r="B256" t="s">
        <v>385</v>
      </c>
      <c r="C256" t="s">
        <v>166</v>
      </c>
      <c r="D256" s="1">
        <v>17.7</v>
      </c>
      <c r="E256" s="2">
        <v>3.6</v>
      </c>
      <c r="F256" s="2">
        <v>63.72</v>
      </c>
      <c r="G256" t="s">
        <v>386</v>
      </c>
      <c r="H256" t="s">
        <v>14</v>
      </c>
      <c r="I256" t="s">
        <v>14</v>
      </c>
    </row>
    <row r="257" spans="1:9">
      <c r="A257" t="s">
        <v>397</v>
      </c>
      <c r="B257" t="s">
        <v>385</v>
      </c>
      <c r="C257" t="s">
        <v>178</v>
      </c>
      <c r="D257" s="1">
        <v>17.74</v>
      </c>
      <c r="E257" s="2">
        <v>4.45</v>
      </c>
      <c r="F257" s="2">
        <v>78.94</v>
      </c>
      <c r="G257" t="s">
        <v>386</v>
      </c>
      <c r="H257" t="s">
        <v>14</v>
      </c>
      <c r="I257" t="s">
        <v>14</v>
      </c>
    </row>
    <row r="258" spans="1:9">
      <c r="A258" t="s">
        <v>398</v>
      </c>
      <c r="B258" t="s">
        <v>385</v>
      </c>
      <c r="C258" t="s">
        <v>166</v>
      </c>
      <c r="D258" s="1">
        <v>17.68</v>
      </c>
      <c r="E258" s="2">
        <v>3.6</v>
      </c>
      <c r="F258" s="2">
        <v>63.65</v>
      </c>
      <c r="G258" t="s">
        <v>386</v>
      </c>
      <c r="H258" t="s">
        <v>14</v>
      </c>
      <c r="I258" t="s">
        <v>14</v>
      </c>
    </row>
    <row r="259" spans="1:9">
      <c r="A259" t="s">
        <v>399</v>
      </c>
      <c r="B259" t="s">
        <v>385</v>
      </c>
      <c r="C259" t="s">
        <v>169</v>
      </c>
      <c r="D259" s="1">
        <v>17.7</v>
      </c>
      <c r="E259" s="2">
        <v>5.85</v>
      </c>
      <c r="F259" s="2">
        <v>103.54</v>
      </c>
      <c r="G259" t="s">
        <v>386</v>
      </c>
      <c r="H259" t="s">
        <v>14</v>
      </c>
      <c r="I259" t="s">
        <v>14</v>
      </c>
    </row>
    <row r="260" spans="1:9">
      <c r="A260" t="s">
        <v>400</v>
      </c>
      <c r="B260" t="s">
        <v>385</v>
      </c>
      <c r="C260" t="s">
        <v>401</v>
      </c>
      <c r="D260" s="1">
        <v>17.65</v>
      </c>
      <c r="E260" s="2">
        <v>3.6</v>
      </c>
      <c r="F260" s="2">
        <v>63.54</v>
      </c>
      <c r="G260" t="s">
        <v>386</v>
      </c>
      <c r="H260" t="s">
        <v>14</v>
      </c>
      <c r="I260" t="s">
        <v>14</v>
      </c>
    </row>
    <row r="261" spans="1:9">
      <c r="A261" t="s">
        <v>402</v>
      </c>
      <c r="B261" t="s">
        <v>385</v>
      </c>
      <c r="C261" t="s">
        <v>184</v>
      </c>
      <c r="D261" s="1">
        <v>17.75</v>
      </c>
      <c r="E261" s="2">
        <v>4.85</v>
      </c>
      <c r="F261" s="2">
        <v>86.09</v>
      </c>
      <c r="G261" t="s">
        <v>386</v>
      </c>
      <c r="H261" t="s">
        <v>14</v>
      </c>
      <c r="I261" t="s">
        <v>14</v>
      </c>
    </row>
    <row r="262" spans="1:9">
      <c r="A262" t="s">
        <v>403</v>
      </c>
      <c r="B262" t="s">
        <v>385</v>
      </c>
      <c r="C262" t="s">
        <v>178</v>
      </c>
      <c r="D262" s="1">
        <v>17.69</v>
      </c>
      <c r="E262" s="2">
        <v>4.45</v>
      </c>
      <c r="F262" s="2">
        <v>78.72</v>
      </c>
      <c r="G262" t="s">
        <v>386</v>
      </c>
      <c r="H262" t="s">
        <v>14</v>
      </c>
      <c r="I262" t="s">
        <v>14</v>
      </c>
    </row>
    <row r="263" spans="1:9">
      <c r="A263" t="s">
        <v>404</v>
      </c>
      <c r="B263" t="s">
        <v>385</v>
      </c>
      <c r="C263" t="s">
        <v>188</v>
      </c>
      <c r="D263" s="1">
        <v>17.68</v>
      </c>
      <c r="E263" s="2">
        <v>6.3</v>
      </c>
      <c r="F263" s="2">
        <v>111.38</v>
      </c>
      <c r="G263" t="s">
        <v>386</v>
      </c>
      <c r="H263" t="s">
        <v>14</v>
      </c>
      <c r="I263" t="s">
        <v>14</v>
      </c>
    </row>
    <row r="264" spans="1:9">
      <c r="A264" t="s">
        <v>405</v>
      </c>
      <c r="B264" t="s">
        <v>385</v>
      </c>
      <c r="C264" t="s">
        <v>178</v>
      </c>
      <c r="D264" s="1">
        <v>17.66</v>
      </c>
      <c r="E264" s="2">
        <v>4.45</v>
      </c>
      <c r="F264" s="2">
        <v>78.59</v>
      </c>
      <c r="G264" t="s">
        <v>386</v>
      </c>
      <c r="H264" t="s">
        <v>14</v>
      </c>
      <c r="I264" t="s">
        <v>14</v>
      </c>
    </row>
    <row r="265" spans="1:9">
      <c r="A265" t="s">
        <v>406</v>
      </c>
      <c r="B265" t="s">
        <v>385</v>
      </c>
      <c r="C265" t="s">
        <v>178</v>
      </c>
      <c r="D265" s="1">
        <v>17.71</v>
      </c>
      <c r="E265" s="2">
        <v>4.45</v>
      </c>
      <c r="F265" s="2">
        <v>78.81</v>
      </c>
      <c r="G265" t="s">
        <v>386</v>
      </c>
      <c r="H265" t="s">
        <v>14</v>
      </c>
      <c r="I265" t="s">
        <v>14</v>
      </c>
    </row>
    <row r="266" spans="1:9">
      <c r="A266" t="s">
        <v>407</v>
      </c>
      <c r="B266" t="s">
        <v>385</v>
      </c>
      <c r="C266" t="s">
        <v>178</v>
      </c>
      <c r="D266" s="1">
        <v>17.76</v>
      </c>
      <c r="E266" s="2">
        <v>4.45</v>
      </c>
      <c r="F266" s="2">
        <v>79.03</v>
      </c>
      <c r="G266" t="s">
        <v>386</v>
      </c>
      <c r="H266" t="s">
        <v>14</v>
      </c>
      <c r="I266" t="s">
        <v>14</v>
      </c>
    </row>
    <row r="267" spans="1:9">
      <c r="A267" t="s">
        <v>408</v>
      </c>
      <c r="B267" t="s">
        <v>385</v>
      </c>
      <c r="C267" t="s">
        <v>178</v>
      </c>
      <c r="D267" s="1">
        <v>17.74</v>
      </c>
      <c r="E267" s="2">
        <v>4.45</v>
      </c>
      <c r="F267" s="2">
        <v>78.94</v>
      </c>
      <c r="G267" t="s">
        <v>386</v>
      </c>
      <c r="H267" t="s">
        <v>14</v>
      </c>
      <c r="I267" t="s">
        <v>14</v>
      </c>
    </row>
    <row r="268" spans="1:9">
      <c r="A268" t="s">
        <v>409</v>
      </c>
      <c r="B268" t="s">
        <v>385</v>
      </c>
      <c r="C268" t="s">
        <v>193</v>
      </c>
      <c r="D268" s="1">
        <v>17.73</v>
      </c>
      <c r="E268" s="2">
        <v>3.4</v>
      </c>
      <c r="F268" s="2">
        <v>60.28</v>
      </c>
      <c r="G268" t="s">
        <v>386</v>
      </c>
      <c r="H268" t="s">
        <v>14</v>
      </c>
      <c r="I268" t="s">
        <v>14</v>
      </c>
    </row>
    <row r="269" spans="1:9">
      <c r="A269" t="s">
        <v>410</v>
      </c>
      <c r="B269" t="s">
        <v>385</v>
      </c>
      <c r="C269" t="s">
        <v>193</v>
      </c>
      <c r="D269" s="1">
        <v>17.84</v>
      </c>
      <c r="E269" s="2">
        <v>3.4</v>
      </c>
      <c r="F269" s="2">
        <v>60.66</v>
      </c>
      <c r="G269" t="s">
        <v>386</v>
      </c>
      <c r="H269" t="s">
        <v>14</v>
      </c>
      <c r="I269" t="s">
        <v>14</v>
      </c>
    </row>
    <row r="270" spans="1:9">
      <c r="A270" t="s">
        <v>411</v>
      </c>
      <c r="B270" t="s">
        <v>385</v>
      </c>
      <c r="C270" t="s">
        <v>178</v>
      </c>
      <c r="D270" s="1">
        <v>17.62</v>
      </c>
      <c r="E270" s="2">
        <v>4.45</v>
      </c>
      <c r="F270" s="2">
        <v>78.41</v>
      </c>
      <c r="G270" t="s">
        <v>386</v>
      </c>
      <c r="H270" t="s">
        <v>14</v>
      </c>
      <c r="I270" t="s">
        <v>14</v>
      </c>
    </row>
    <row r="271" spans="1:9">
      <c r="A271" t="s">
        <v>412</v>
      </c>
      <c r="B271" t="s">
        <v>385</v>
      </c>
      <c r="C271" t="s">
        <v>193</v>
      </c>
      <c r="D271" s="1">
        <v>17.68</v>
      </c>
      <c r="E271" s="2">
        <v>3.4</v>
      </c>
      <c r="F271" s="2">
        <v>60.11</v>
      </c>
      <c r="G271" t="s">
        <v>386</v>
      </c>
      <c r="H271" t="s">
        <v>14</v>
      </c>
      <c r="I271" t="s">
        <v>14</v>
      </c>
    </row>
    <row r="272" spans="1:9">
      <c r="A272" t="s">
        <v>413</v>
      </c>
      <c r="B272" t="s">
        <v>385</v>
      </c>
      <c r="C272" t="s">
        <v>204</v>
      </c>
      <c r="D272" s="1">
        <v>17.73</v>
      </c>
      <c r="E272" s="2">
        <v>5.85</v>
      </c>
      <c r="F272" s="2">
        <v>103.72</v>
      </c>
      <c r="G272" t="s">
        <v>386</v>
      </c>
      <c r="H272" t="s">
        <v>14</v>
      </c>
      <c r="I272" t="s">
        <v>14</v>
      </c>
    </row>
    <row r="273" spans="1:9">
      <c r="A273" t="s">
        <v>414</v>
      </c>
      <c r="B273" t="s">
        <v>385</v>
      </c>
      <c r="C273" t="s">
        <v>169</v>
      </c>
      <c r="D273" s="1">
        <v>17.81</v>
      </c>
      <c r="E273" s="2">
        <v>5.85</v>
      </c>
      <c r="F273" s="2">
        <v>104.19</v>
      </c>
      <c r="G273" t="s">
        <v>386</v>
      </c>
      <c r="H273" t="s">
        <v>14</v>
      </c>
      <c r="I273" t="s">
        <v>14</v>
      </c>
    </row>
    <row r="274" spans="1:9">
      <c r="A274" t="s">
        <v>415</v>
      </c>
      <c r="B274" t="s">
        <v>385</v>
      </c>
      <c r="C274" t="s">
        <v>193</v>
      </c>
      <c r="D274" s="1">
        <v>17.74</v>
      </c>
      <c r="E274" s="2">
        <v>3.4</v>
      </c>
      <c r="F274" s="2">
        <v>60.32</v>
      </c>
      <c r="G274" t="s">
        <v>386</v>
      </c>
      <c r="H274" t="s">
        <v>14</v>
      </c>
      <c r="I274" t="s">
        <v>14</v>
      </c>
    </row>
    <row r="275" spans="1:9">
      <c r="A275" t="s">
        <v>416</v>
      </c>
      <c r="B275" t="s">
        <v>385</v>
      </c>
      <c r="C275" t="s">
        <v>204</v>
      </c>
      <c r="D275" s="1">
        <v>17.76</v>
      </c>
      <c r="E275" s="2">
        <v>5.85</v>
      </c>
      <c r="F275" s="2">
        <v>103.9</v>
      </c>
      <c r="G275" t="s">
        <v>386</v>
      </c>
      <c r="H275" t="s">
        <v>14</v>
      </c>
      <c r="I275" t="s">
        <v>14</v>
      </c>
    </row>
    <row r="276" spans="1:9">
      <c r="A276" t="s">
        <v>417</v>
      </c>
      <c r="B276" t="s">
        <v>385</v>
      </c>
      <c r="C276" t="s">
        <v>166</v>
      </c>
      <c r="D276" s="1">
        <v>17.76</v>
      </c>
      <c r="E276" s="2">
        <v>3.6</v>
      </c>
      <c r="F276" s="2">
        <v>63.94</v>
      </c>
      <c r="G276" t="s">
        <v>386</v>
      </c>
      <c r="H276" t="s">
        <v>14</v>
      </c>
      <c r="I276" t="s">
        <v>14</v>
      </c>
    </row>
    <row r="277" spans="1:9">
      <c r="A277" t="s">
        <v>418</v>
      </c>
      <c r="B277" t="s">
        <v>385</v>
      </c>
      <c r="C277" t="s">
        <v>178</v>
      </c>
      <c r="D277" s="1">
        <v>17.68</v>
      </c>
      <c r="E277" s="2">
        <v>4.45</v>
      </c>
      <c r="F277" s="2">
        <v>78.68</v>
      </c>
      <c r="G277" t="s">
        <v>386</v>
      </c>
      <c r="H277" t="s">
        <v>14</v>
      </c>
      <c r="I277" t="s">
        <v>14</v>
      </c>
    </row>
    <row r="278" spans="1:9">
      <c r="A278" t="s">
        <v>419</v>
      </c>
      <c r="B278" t="s">
        <v>385</v>
      </c>
      <c r="C278" t="s">
        <v>178</v>
      </c>
      <c r="D278" s="1">
        <v>17.79</v>
      </c>
      <c r="E278" s="2">
        <v>4.45</v>
      </c>
      <c r="F278" s="2">
        <v>79.17</v>
      </c>
      <c r="G278" t="s">
        <v>386</v>
      </c>
      <c r="H278" t="s">
        <v>14</v>
      </c>
      <c r="I278" t="s">
        <v>14</v>
      </c>
    </row>
    <row r="279" spans="1:9">
      <c r="A279" t="s">
        <v>420</v>
      </c>
      <c r="B279" t="s">
        <v>385</v>
      </c>
      <c r="C279" t="s">
        <v>169</v>
      </c>
      <c r="D279" s="1">
        <v>17.7</v>
      </c>
      <c r="E279" s="2">
        <v>5.85</v>
      </c>
      <c r="F279" s="2">
        <v>103.54</v>
      </c>
      <c r="G279" t="s">
        <v>386</v>
      </c>
      <c r="H279" t="s">
        <v>14</v>
      </c>
      <c r="I279" t="s">
        <v>14</v>
      </c>
    </row>
    <row r="280" spans="1:9">
      <c r="A280" t="s">
        <v>421</v>
      </c>
      <c r="B280" t="s">
        <v>385</v>
      </c>
      <c r="C280" t="s">
        <v>401</v>
      </c>
      <c r="D280" s="1">
        <v>17.79</v>
      </c>
      <c r="E280" s="2">
        <v>3.6</v>
      </c>
      <c r="F280" s="2">
        <v>64.04</v>
      </c>
      <c r="G280" t="s">
        <v>386</v>
      </c>
      <c r="H280" t="s">
        <v>14</v>
      </c>
      <c r="I280" t="s">
        <v>14</v>
      </c>
    </row>
    <row r="281" spans="1:9">
      <c r="A281" t="s">
        <v>422</v>
      </c>
      <c r="B281" t="s">
        <v>385</v>
      </c>
      <c r="C281" t="s">
        <v>423</v>
      </c>
      <c r="D281" s="1">
        <v>17.69</v>
      </c>
      <c r="E281" s="2">
        <v>5.05</v>
      </c>
      <c r="F281" s="2">
        <v>89.33</v>
      </c>
      <c r="G281" t="s">
        <v>386</v>
      </c>
      <c r="H281" t="s">
        <v>14</v>
      </c>
      <c r="I281" t="s">
        <v>14</v>
      </c>
    </row>
    <row r="282" spans="1:9">
      <c r="A282" t="s">
        <v>424</v>
      </c>
      <c r="B282" t="s">
        <v>385</v>
      </c>
      <c r="C282" t="s">
        <v>204</v>
      </c>
      <c r="D282" s="1">
        <v>17.73</v>
      </c>
      <c r="E282" s="2">
        <v>5.85</v>
      </c>
      <c r="F282" s="2">
        <v>103.72</v>
      </c>
      <c r="G282" t="s">
        <v>386</v>
      </c>
      <c r="H282" t="s">
        <v>14</v>
      </c>
      <c r="I282" t="s">
        <v>14</v>
      </c>
    </row>
    <row r="283" spans="1:9">
      <c r="A283" t="s">
        <v>425</v>
      </c>
      <c r="B283" t="s">
        <v>385</v>
      </c>
      <c r="C283" t="s">
        <v>193</v>
      </c>
      <c r="D283" s="1">
        <v>17.75</v>
      </c>
      <c r="E283" s="2">
        <v>3.4</v>
      </c>
      <c r="F283" s="2">
        <v>60.35</v>
      </c>
      <c r="G283" t="s">
        <v>386</v>
      </c>
      <c r="H283" t="s">
        <v>14</v>
      </c>
      <c r="I283" t="s">
        <v>14</v>
      </c>
    </row>
    <row r="284" spans="1:9">
      <c r="A284" t="s">
        <v>426</v>
      </c>
      <c r="B284" t="s">
        <v>385</v>
      </c>
      <c r="C284" t="s">
        <v>166</v>
      </c>
      <c r="D284" s="1">
        <v>17.73</v>
      </c>
      <c r="E284" s="2">
        <v>3.6</v>
      </c>
      <c r="F284" s="2">
        <v>63.83</v>
      </c>
      <c r="G284" t="s">
        <v>386</v>
      </c>
      <c r="H284" t="s">
        <v>14</v>
      </c>
      <c r="I284" t="s">
        <v>14</v>
      </c>
    </row>
    <row r="285" spans="1:9">
      <c r="A285" t="s">
        <v>427</v>
      </c>
      <c r="B285" t="s">
        <v>385</v>
      </c>
      <c r="C285" t="s">
        <v>423</v>
      </c>
      <c r="D285" s="1">
        <v>17.81</v>
      </c>
      <c r="E285" s="2">
        <v>5.05</v>
      </c>
      <c r="F285" s="2">
        <v>89.94</v>
      </c>
      <c r="G285" t="s">
        <v>386</v>
      </c>
      <c r="H285" t="s">
        <v>14</v>
      </c>
      <c r="I285" t="s">
        <v>14</v>
      </c>
    </row>
    <row r="286" spans="1:9">
      <c r="A286" t="s">
        <v>428</v>
      </c>
      <c r="B286" t="s">
        <v>385</v>
      </c>
      <c r="C286" t="s">
        <v>204</v>
      </c>
      <c r="D286" s="1">
        <v>17.82</v>
      </c>
      <c r="E286" s="2">
        <v>5.85</v>
      </c>
      <c r="F286" s="2">
        <v>104.25</v>
      </c>
      <c r="G286" t="s">
        <v>386</v>
      </c>
      <c r="H286" t="s">
        <v>14</v>
      </c>
      <c r="I286" t="s">
        <v>14</v>
      </c>
    </row>
    <row r="287" spans="1:9">
      <c r="A287" t="s">
        <v>429</v>
      </c>
      <c r="B287" t="s">
        <v>385</v>
      </c>
      <c r="C287" t="s">
        <v>166</v>
      </c>
      <c r="D287" s="1">
        <v>17.81</v>
      </c>
      <c r="E287" s="2">
        <v>3.6</v>
      </c>
      <c r="F287" s="2">
        <v>64.12</v>
      </c>
      <c r="G287" t="s">
        <v>386</v>
      </c>
      <c r="H287" t="s">
        <v>14</v>
      </c>
      <c r="I287" t="s">
        <v>14</v>
      </c>
    </row>
    <row r="288" spans="1:9">
      <c r="A288" t="s">
        <v>430</v>
      </c>
      <c r="B288" t="s">
        <v>385</v>
      </c>
      <c r="C288" t="s">
        <v>204</v>
      </c>
      <c r="D288" s="1">
        <v>17.79</v>
      </c>
      <c r="E288" s="2">
        <v>5.85</v>
      </c>
      <c r="F288" s="2">
        <v>104.07</v>
      </c>
      <c r="G288" t="s">
        <v>386</v>
      </c>
      <c r="H288" t="s">
        <v>14</v>
      </c>
      <c r="I288" t="s">
        <v>14</v>
      </c>
    </row>
    <row r="289" spans="1:9">
      <c r="A289" t="s">
        <v>431</v>
      </c>
      <c r="B289" t="s">
        <v>385</v>
      </c>
      <c r="C289" t="s">
        <v>204</v>
      </c>
      <c r="D289" s="1">
        <v>17.83</v>
      </c>
      <c r="E289" s="2">
        <v>5.85</v>
      </c>
      <c r="F289" s="2">
        <v>104.31</v>
      </c>
      <c r="G289" t="s">
        <v>386</v>
      </c>
      <c r="H289" t="s">
        <v>14</v>
      </c>
      <c r="I289" t="s">
        <v>14</v>
      </c>
    </row>
    <row r="290" spans="1:9">
      <c r="A290" t="s">
        <v>432</v>
      </c>
      <c r="B290" t="s">
        <v>385</v>
      </c>
      <c r="C290" t="s">
        <v>204</v>
      </c>
      <c r="D290" s="1">
        <v>17.81</v>
      </c>
      <c r="E290" s="2">
        <v>5.85</v>
      </c>
      <c r="F290" s="2">
        <v>104.19</v>
      </c>
      <c r="G290" t="s">
        <v>386</v>
      </c>
      <c r="H290" t="s">
        <v>14</v>
      </c>
      <c r="I290" t="s">
        <v>14</v>
      </c>
    </row>
    <row r="291" spans="1:9">
      <c r="A291" t="s">
        <v>433</v>
      </c>
      <c r="B291" t="s">
        <v>385</v>
      </c>
      <c r="C291" t="s">
        <v>193</v>
      </c>
      <c r="D291" s="1">
        <v>17.82</v>
      </c>
      <c r="E291" s="2">
        <v>3.4</v>
      </c>
      <c r="F291" s="2">
        <v>60.59</v>
      </c>
      <c r="G291" t="s">
        <v>386</v>
      </c>
      <c r="H291" t="s">
        <v>14</v>
      </c>
      <c r="I291" t="s">
        <v>14</v>
      </c>
    </row>
    <row r="292" spans="1:9">
      <c r="A292" t="s">
        <v>434</v>
      </c>
      <c r="B292" t="s">
        <v>385</v>
      </c>
      <c r="C292" t="s">
        <v>435</v>
      </c>
      <c r="D292" s="1">
        <v>17.78</v>
      </c>
      <c r="E292" s="2">
        <v>5.05</v>
      </c>
      <c r="F292" s="2">
        <v>89.79</v>
      </c>
      <c r="G292" t="s">
        <v>386</v>
      </c>
      <c r="H292" t="s">
        <v>14</v>
      </c>
      <c r="I292" t="s">
        <v>14</v>
      </c>
    </row>
    <row r="293" spans="1:9">
      <c r="A293" t="s">
        <v>436</v>
      </c>
      <c r="B293" t="s">
        <v>385</v>
      </c>
      <c r="C293" t="s">
        <v>169</v>
      </c>
      <c r="D293" s="1">
        <v>17.79</v>
      </c>
      <c r="E293" s="2">
        <v>5.85</v>
      </c>
      <c r="F293" s="2">
        <v>104.07</v>
      </c>
      <c r="G293" t="s">
        <v>386</v>
      </c>
      <c r="H293" t="s">
        <v>14</v>
      </c>
      <c r="I293" t="s">
        <v>14</v>
      </c>
    </row>
    <row r="294" spans="1:9">
      <c r="A294" t="s">
        <v>437</v>
      </c>
      <c r="B294" t="s">
        <v>385</v>
      </c>
      <c r="C294" t="s">
        <v>423</v>
      </c>
      <c r="D294" s="1">
        <v>17.84</v>
      </c>
      <c r="E294" s="2">
        <v>5.05</v>
      </c>
      <c r="F294" s="2">
        <v>90.09</v>
      </c>
      <c r="G294" t="s">
        <v>386</v>
      </c>
      <c r="H294" t="s">
        <v>14</v>
      </c>
      <c r="I294" t="s">
        <v>14</v>
      </c>
    </row>
    <row r="295" spans="1:9">
      <c r="A295" t="s">
        <v>438</v>
      </c>
      <c r="B295" t="s">
        <v>385</v>
      </c>
      <c r="C295" t="s">
        <v>174</v>
      </c>
      <c r="D295" s="1">
        <v>17.75</v>
      </c>
      <c r="E295" s="2">
        <v>5.85</v>
      </c>
      <c r="F295" s="2">
        <v>103.84</v>
      </c>
      <c r="G295" t="s">
        <v>386</v>
      </c>
      <c r="H295" t="s">
        <v>14</v>
      </c>
      <c r="I295" t="s">
        <v>14</v>
      </c>
    </row>
    <row r="296" spans="1:9">
      <c r="A296" t="s">
        <v>439</v>
      </c>
      <c r="B296" t="s">
        <v>385</v>
      </c>
      <c r="C296" t="s">
        <v>166</v>
      </c>
      <c r="D296" s="1">
        <v>17.78</v>
      </c>
      <c r="E296" s="2">
        <v>3.6</v>
      </c>
      <c r="F296" s="2">
        <v>64.01</v>
      </c>
      <c r="G296" t="s">
        <v>386</v>
      </c>
      <c r="H296" t="s">
        <v>14</v>
      </c>
      <c r="I296" t="s">
        <v>14</v>
      </c>
    </row>
    <row r="297" spans="1:9">
      <c r="A297" t="s">
        <v>440</v>
      </c>
      <c r="B297" t="s">
        <v>385</v>
      </c>
      <c r="C297" t="s">
        <v>193</v>
      </c>
      <c r="D297" s="1">
        <v>17.78</v>
      </c>
      <c r="E297" s="2">
        <v>3.4</v>
      </c>
      <c r="F297" s="2">
        <v>60.45</v>
      </c>
      <c r="G297" t="s">
        <v>386</v>
      </c>
      <c r="H297" t="s">
        <v>14</v>
      </c>
      <c r="I297" t="s">
        <v>14</v>
      </c>
    </row>
    <row r="298" spans="1:9">
      <c r="A298" t="s">
        <v>441</v>
      </c>
      <c r="B298" t="s">
        <v>385</v>
      </c>
      <c r="C298" t="s">
        <v>174</v>
      </c>
      <c r="D298" s="1">
        <v>17.77</v>
      </c>
      <c r="E298" s="2">
        <v>5.85</v>
      </c>
      <c r="F298" s="2">
        <v>103.95</v>
      </c>
      <c r="G298" t="s">
        <v>386</v>
      </c>
      <c r="H298" t="s">
        <v>14</v>
      </c>
      <c r="I298" t="s">
        <v>14</v>
      </c>
    </row>
    <row r="299" spans="1:9">
      <c r="A299" t="s">
        <v>442</v>
      </c>
      <c r="B299" t="s">
        <v>443</v>
      </c>
      <c r="C299" t="s">
        <v>444</v>
      </c>
      <c r="D299" s="1">
        <v>19.59</v>
      </c>
      <c r="E299" s="2">
        <v>7.9</v>
      </c>
      <c r="F299" s="2">
        <v>154.76</v>
      </c>
      <c r="G299" t="s">
        <v>445</v>
      </c>
      <c r="H299" t="s">
        <v>14</v>
      </c>
      <c r="I299" t="s">
        <v>14</v>
      </c>
    </row>
    <row r="300" spans="1:9">
      <c r="A300" t="s">
        <v>446</v>
      </c>
      <c r="B300" t="s">
        <v>443</v>
      </c>
      <c r="C300" t="s">
        <v>447</v>
      </c>
      <c r="D300" s="1">
        <v>19.58</v>
      </c>
      <c r="E300" s="2">
        <v>4.85</v>
      </c>
      <c r="F300" s="2">
        <v>94.96</v>
      </c>
      <c r="G300" t="s">
        <v>445</v>
      </c>
      <c r="H300" t="s">
        <v>14</v>
      </c>
      <c r="I300" t="s">
        <v>14</v>
      </c>
    </row>
    <row r="301" spans="1:9">
      <c r="A301" t="s">
        <v>448</v>
      </c>
      <c r="B301" t="s">
        <v>443</v>
      </c>
      <c r="C301" t="s">
        <v>449</v>
      </c>
      <c r="D301" s="1">
        <v>19.62</v>
      </c>
      <c r="E301" s="2">
        <v>4.3</v>
      </c>
      <c r="F301" s="2">
        <v>84.37</v>
      </c>
      <c r="G301" t="s">
        <v>445</v>
      </c>
      <c r="H301" t="s">
        <v>14</v>
      </c>
      <c r="I301" t="s">
        <v>14</v>
      </c>
    </row>
    <row r="302" spans="1:9">
      <c r="A302" t="s">
        <v>450</v>
      </c>
      <c r="B302" t="s">
        <v>443</v>
      </c>
      <c r="C302" t="s">
        <v>451</v>
      </c>
      <c r="D302" s="1">
        <v>19.55</v>
      </c>
      <c r="E302" s="2">
        <v>5.05</v>
      </c>
      <c r="F302" s="2">
        <v>98.73</v>
      </c>
      <c r="G302" t="s">
        <v>445</v>
      </c>
      <c r="H302" t="s">
        <v>14</v>
      </c>
      <c r="I302" t="s">
        <v>14</v>
      </c>
    </row>
    <row r="303" spans="1:9">
      <c r="A303" t="s">
        <v>452</v>
      </c>
      <c r="B303" t="s">
        <v>443</v>
      </c>
      <c r="C303" t="s">
        <v>453</v>
      </c>
      <c r="D303" s="1">
        <v>19.59</v>
      </c>
      <c r="E303" s="2">
        <v>4.1</v>
      </c>
      <c r="F303" s="2">
        <v>80.32</v>
      </c>
      <c r="G303" t="s">
        <v>445</v>
      </c>
      <c r="H303" t="s">
        <v>14</v>
      </c>
      <c r="I303" t="s">
        <v>14</v>
      </c>
    </row>
    <row r="304" spans="1:9">
      <c r="A304" t="s">
        <v>454</v>
      </c>
      <c r="B304" t="s">
        <v>443</v>
      </c>
      <c r="C304" t="s">
        <v>455</v>
      </c>
      <c r="D304" s="1">
        <v>19.62</v>
      </c>
      <c r="E304" s="2">
        <v>4.3</v>
      </c>
      <c r="F304" s="2">
        <v>84.37</v>
      </c>
      <c r="G304" t="s">
        <v>445</v>
      </c>
      <c r="H304" t="s">
        <v>14</v>
      </c>
      <c r="I304" t="s">
        <v>14</v>
      </c>
    </row>
    <row r="305" spans="1:9">
      <c r="A305" t="s">
        <v>456</v>
      </c>
      <c r="B305" t="s">
        <v>443</v>
      </c>
      <c r="C305" t="s">
        <v>457</v>
      </c>
      <c r="D305" s="1">
        <v>19.51</v>
      </c>
      <c r="E305" s="2">
        <v>4.1</v>
      </c>
      <c r="F305" s="2">
        <v>79.99</v>
      </c>
      <c r="G305" t="s">
        <v>445</v>
      </c>
      <c r="H305" t="s">
        <v>14</v>
      </c>
      <c r="I305" t="s">
        <v>14</v>
      </c>
    </row>
    <row r="306" spans="1:9">
      <c r="A306" t="s">
        <v>458</v>
      </c>
      <c r="B306" t="s">
        <v>443</v>
      </c>
      <c r="C306" t="s">
        <v>459</v>
      </c>
      <c r="D306" s="1">
        <v>19.53</v>
      </c>
      <c r="E306" s="2">
        <v>5.05</v>
      </c>
      <c r="F306" s="2">
        <v>98.63</v>
      </c>
      <c r="G306" t="s">
        <v>445</v>
      </c>
      <c r="H306" t="s">
        <v>14</v>
      </c>
      <c r="I306" t="s">
        <v>14</v>
      </c>
    </row>
    <row r="307" spans="1:9">
      <c r="A307" t="s">
        <v>460</v>
      </c>
      <c r="B307" t="s">
        <v>443</v>
      </c>
      <c r="C307" t="s">
        <v>461</v>
      </c>
      <c r="D307" s="1">
        <v>19.43</v>
      </c>
      <c r="E307" s="2">
        <v>6.85</v>
      </c>
      <c r="F307" s="2">
        <v>133.1</v>
      </c>
      <c r="G307" t="s">
        <v>445</v>
      </c>
      <c r="H307" t="s">
        <v>14</v>
      </c>
      <c r="I307" t="s">
        <v>14</v>
      </c>
    </row>
    <row r="308" spans="1:9">
      <c r="A308" t="s">
        <v>462</v>
      </c>
      <c r="B308" t="s">
        <v>443</v>
      </c>
      <c r="C308" t="s">
        <v>463</v>
      </c>
      <c r="D308" s="1">
        <v>19.48</v>
      </c>
      <c r="E308" s="2">
        <v>4.3</v>
      </c>
      <c r="F308" s="2">
        <v>83.76</v>
      </c>
      <c r="G308" t="s">
        <v>445</v>
      </c>
      <c r="H308" t="s">
        <v>14</v>
      </c>
      <c r="I308" t="s">
        <v>14</v>
      </c>
    </row>
    <row r="309" spans="1:9">
      <c r="A309" t="s">
        <v>464</v>
      </c>
      <c r="B309" t="s">
        <v>443</v>
      </c>
      <c r="C309" t="s">
        <v>465</v>
      </c>
      <c r="D309" s="1">
        <v>19.56</v>
      </c>
      <c r="E309" s="2">
        <v>4.1</v>
      </c>
      <c r="F309" s="2">
        <v>80.2</v>
      </c>
      <c r="G309" t="s">
        <v>445</v>
      </c>
      <c r="H309" t="s">
        <v>14</v>
      </c>
      <c r="I309" t="s">
        <v>14</v>
      </c>
    </row>
    <row r="310" spans="1:9">
      <c r="A310" t="s">
        <v>466</v>
      </c>
      <c r="B310" t="s">
        <v>443</v>
      </c>
      <c r="C310" t="s">
        <v>467</v>
      </c>
      <c r="D310" s="1">
        <v>19.49</v>
      </c>
      <c r="E310" s="2">
        <v>3.25</v>
      </c>
      <c r="F310" s="2">
        <v>63.34</v>
      </c>
      <c r="G310" t="s">
        <v>445</v>
      </c>
      <c r="H310" t="s">
        <v>14</v>
      </c>
      <c r="I310" t="s">
        <v>14</v>
      </c>
    </row>
    <row r="311" spans="1:9">
      <c r="A311" t="s">
        <v>468</v>
      </c>
      <c r="B311" t="s">
        <v>443</v>
      </c>
      <c r="C311" t="s">
        <v>469</v>
      </c>
      <c r="D311" s="1">
        <v>19.47</v>
      </c>
      <c r="E311" s="2">
        <v>4.45</v>
      </c>
      <c r="F311" s="2">
        <v>86.64</v>
      </c>
      <c r="G311" t="s">
        <v>445</v>
      </c>
      <c r="H311" t="s">
        <v>14</v>
      </c>
      <c r="I311" t="s">
        <v>14</v>
      </c>
    </row>
    <row r="312" spans="1:9">
      <c r="A312" t="s">
        <v>470</v>
      </c>
      <c r="B312" t="s">
        <v>443</v>
      </c>
      <c r="C312" t="s">
        <v>469</v>
      </c>
      <c r="D312" s="1">
        <v>19.36</v>
      </c>
      <c r="E312" s="2">
        <v>4.45</v>
      </c>
      <c r="F312" s="2">
        <v>86.15</v>
      </c>
      <c r="G312" t="s">
        <v>445</v>
      </c>
      <c r="H312" t="s">
        <v>14</v>
      </c>
      <c r="I312" t="s">
        <v>14</v>
      </c>
    </row>
    <row r="313" spans="1:9">
      <c r="A313" t="s">
        <v>471</v>
      </c>
      <c r="B313" t="s">
        <v>472</v>
      </c>
      <c r="C313" t="s">
        <v>48</v>
      </c>
      <c r="D313" s="1">
        <v>19.24</v>
      </c>
      <c r="E313" s="2">
        <v>5.85</v>
      </c>
      <c r="F313" s="2">
        <v>112.55</v>
      </c>
      <c r="G313" t="s">
        <v>473</v>
      </c>
      <c r="H313" t="s">
        <v>14</v>
      </c>
      <c r="I313" t="s">
        <v>14</v>
      </c>
    </row>
    <row r="314" spans="1:9">
      <c r="A314" t="s">
        <v>474</v>
      </c>
      <c r="B314" t="s">
        <v>472</v>
      </c>
      <c r="C314" t="s">
        <v>76</v>
      </c>
      <c r="D314" s="1">
        <v>19.25</v>
      </c>
      <c r="E314" s="2">
        <v>4.45</v>
      </c>
      <c r="F314" s="2">
        <v>85.66</v>
      </c>
      <c r="G314" t="s">
        <v>473</v>
      </c>
      <c r="H314" t="s">
        <v>14</v>
      </c>
      <c r="I314" t="s">
        <v>14</v>
      </c>
    </row>
    <row r="315" spans="1:9">
      <c r="A315" t="s">
        <v>475</v>
      </c>
      <c r="B315" t="s">
        <v>472</v>
      </c>
      <c r="C315" t="s">
        <v>476</v>
      </c>
      <c r="D315" s="1">
        <v>19.24</v>
      </c>
      <c r="E315" s="2">
        <v>5.6</v>
      </c>
      <c r="F315" s="2">
        <v>107.74</v>
      </c>
      <c r="G315" t="s">
        <v>473</v>
      </c>
      <c r="H315" t="s">
        <v>14</v>
      </c>
      <c r="I315" t="s">
        <v>14</v>
      </c>
    </row>
    <row r="316" spans="1:9">
      <c r="A316" t="s">
        <v>477</v>
      </c>
      <c r="B316" t="s">
        <v>472</v>
      </c>
      <c r="C316" t="s">
        <v>48</v>
      </c>
      <c r="D316" s="1">
        <v>19.28</v>
      </c>
      <c r="E316" s="2">
        <v>5.85</v>
      </c>
      <c r="F316" s="2">
        <v>112.79</v>
      </c>
      <c r="G316" t="s">
        <v>473</v>
      </c>
      <c r="H316" t="s">
        <v>14</v>
      </c>
      <c r="I316" t="s">
        <v>14</v>
      </c>
    </row>
    <row r="317" spans="1:9">
      <c r="A317" t="s">
        <v>478</v>
      </c>
      <c r="B317" t="s">
        <v>479</v>
      </c>
      <c r="C317" t="s">
        <v>480</v>
      </c>
      <c r="D317" s="1">
        <v>19.16</v>
      </c>
      <c r="E317" s="2">
        <v>3.4</v>
      </c>
      <c r="F317" s="2">
        <v>65.14</v>
      </c>
      <c r="G317" t="s">
        <v>481</v>
      </c>
      <c r="H317" t="s">
        <v>14</v>
      </c>
      <c r="I317" t="s">
        <v>14</v>
      </c>
    </row>
    <row r="318" spans="1:9">
      <c r="A318" t="s">
        <v>482</v>
      </c>
      <c r="B318" t="s">
        <v>479</v>
      </c>
      <c r="C318" t="s">
        <v>483</v>
      </c>
      <c r="D318" s="1">
        <v>19.12</v>
      </c>
      <c r="E318" s="2">
        <v>4.45</v>
      </c>
      <c r="F318" s="2">
        <v>85.08</v>
      </c>
      <c r="G318" t="s">
        <v>481</v>
      </c>
      <c r="H318" t="s">
        <v>14</v>
      </c>
      <c r="I318" t="s">
        <v>14</v>
      </c>
    </row>
    <row r="319" spans="1:9">
      <c r="A319" t="s">
        <v>484</v>
      </c>
      <c r="B319" t="s">
        <v>479</v>
      </c>
      <c r="C319" t="s">
        <v>485</v>
      </c>
      <c r="D319" s="1">
        <v>19.14</v>
      </c>
      <c r="E319" s="2">
        <v>3.6</v>
      </c>
      <c r="F319" s="2">
        <v>68.9</v>
      </c>
      <c r="G319" t="s">
        <v>481</v>
      </c>
      <c r="H319" t="s">
        <v>14</v>
      </c>
      <c r="I319" t="s">
        <v>14</v>
      </c>
    </row>
    <row r="320" spans="1:9">
      <c r="A320" t="s">
        <v>486</v>
      </c>
      <c r="B320" t="s">
        <v>479</v>
      </c>
      <c r="C320" t="s">
        <v>487</v>
      </c>
      <c r="D320" s="1">
        <v>19.16</v>
      </c>
      <c r="E320" s="2">
        <v>5.05</v>
      </c>
      <c r="F320" s="2">
        <v>96.76</v>
      </c>
      <c r="G320" t="s">
        <v>481</v>
      </c>
      <c r="H320" t="s">
        <v>14</v>
      </c>
      <c r="I320" t="s">
        <v>14</v>
      </c>
    </row>
    <row r="321" spans="1:9">
      <c r="A321" t="s">
        <v>488</v>
      </c>
      <c r="B321" t="s">
        <v>479</v>
      </c>
      <c r="C321" t="s">
        <v>489</v>
      </c>
      <c r="D321" s="1">
        <v>19.03</v>
      </c>
      <c r="E321" s="2">
        <v>3.4</v>
      </c>
      <c r="F321" s="2">
        <v>64.7</v>
      </c>
      <c r="G321" t="s">
        <v>481</v>
      </c>
      <c r="H321" t="s">
        <v>14</v>
      </c>
      <c r="I321" t="s">
        <v>14</v>
      </c>
    </row>
    <row r="322" spans="1:9">
      <c r="A322" t="s">
        <v>490</v>
      </c>
      <c r="B322" t="s">
        <v>479</v>
      </c>
      <c r="C322" t="s">
        <v>483</v>
      </c>
      <c r="D322" s="1">
        <v>19.2</v>
      </c>
      <c r="E322" s="2">
        <v>4.45</v>
      </c>
      <c r="F322" s="2">
        <v>85.44</v>
      </c>
      <c r="G322" t="s">
        <v>481</v>
      </c>
      <c r="H322" t="s">
        <v>14</v>
      </c>
      <c r="I322" t="s">
        <v>14</v>
      </c>
    </row>
    <row r="323" spans="1:9">
      <c r="A323" t="s">
        <v>491</v>
      </c>
      <c r="B323" t="s">
        <v>479</v>
      </c>
      <c r="C323" t="s">
        <v>480</v>
      </c>
      <c r="D323" s="1">
        <v>19.1</v>
      </c>
      <c r="E323" s="2">
        <v>3.4</v>
      </c>
      <c r="F323" s="2">
        <v>64.94</v>
      </c>
      <c r="G323" t="s">
        <v>481</v>
      </c>
      <c r="H323" t="s">
        <v>14</v>
      </c>
      <c r="I323" t="s">
        <v>14</v>
      </c>
    </row>
    <row r="324" spans="1:9">
      <c r="A324" t="s">
        <v>492</v>
      </c>
      <c r="B324" t="s">
        <v>479</v>
      </c>
      <c r="C324" t="s">
        <v>493</v>
      </c>
      <c r="D324" s="1">
        <v>19.17</v>
      </c>
      <c r="E324" s="2">
        <v>5.05</v>
      </c>
      <c r="F324" s="2">
        <v>96.81</v>
      </c>
      <c r="G324" t="s">
        <v>481</v>
      </c>
      <c r="H324" t="s">
        <v>14</v>
      </c>
      <c r="I324" t="s">
        <v>14</v>
      </c>
    </row>
    <row r="325" spans="1:9">
      <c r="A325" t="s">
        <v>494</v>
      </c>
      <c r="B325" t="s">
        <v>479</v>
      </c>
      <c r="C325" t="s">
        <v>495</v>
      </c>
      <c r="D325" s="1">
        <v>19.06</v>
      </c>
      <c r="E325" s="2">
        <v>3.4</v>
      </c>
      <c r="F325" s="2">
        <v>64.8</v>
      </c>
      <c r="G325" t="s">
        <v>481</v>
      </c>
      <c r="H325" t="s">
        <v>14</v>
      </c>
      <c r="I325" t="s">
        <v>14</v>
      </c>
    </row>
    <row r="326" spans="1:9">
      <c r="A326" t="s">
        <v>496</v>
      </c>
      <c r="B326" t="s">
        <v>479</v>
      </c>
      <c r="C326" t="s">
        <v>497</v>
      </c>
      <c r="D326" s="1">
        <v>19.1</v>
      </c>
      <c r="E326" s="2">
        <v>5.6</v>
      </c>
      <c r="F326" s="2">
        <v>106.96</v>
      </c>
      <c r="G326" t="s">
        <v>481</v>
      </c>
      <c r="H326" t="s">
        <v>14</v>
      </c>
      <c r="I326" t="s">
        <v>14</v>
      </c>
    </row>
    <row r="327" spans="1:9">
      <c r="A327" t="s">
        <v>498</v>
      </c>
      <c r="B327" t="s">
        <v>479</v>
      </c>
      <c r="C327" t="s">
        <v>480</v>
      </c>
      <c r="D327" s="1">
        <v>19.15</v>
      </c>
      <c r="E327" s="2">
        <v>3.4</v>
      </c>
      <c r="F327" s="2">
        <v>65.11</v>
      </c>
      <c r="G327" t="s">
        <v>481</v>
      </c>
      <c r="H327" t="s">
        <v>14</v>
      </c>
      <c r="I327" t="s">
        <v>14</v>
      </c>
    </row>
    <row r="328" spans="1:9">
      <c r="A328" t="s">
        <v>499</v>
      </c>
      <c r="B328" t="s">
        <v>479</v>
      </c>
      <c r="C328" t="s">
        <v>500</v>
      </c>
      <c r="D328" s="1">
        <v>19.15</v>
      </c>
      <c r="E328" s="2">
        <v>5.85</v>
      </c>
      <c r="F328" s="2">
        <v>112.03</v>
      </c>
      <c r="G328" t="s">
        <v>481</v>
      </c>
      <c r="H328" t="s">
        <v>14</v>
      </c>
      <c r="I328" t="s">
        <v>14</v>
      </c>
    </row>
    <row r="329" spans="1:9">
      <c r="A329" t="s">
        <v>501</v>
      </c>
      <c r="B329" t="s">
        <v>479</v>
      </c>
      <c r="C329" t="s">
        <v>483</v>
      </c>
      <c r="D329" s="1">
        <v>19.12</v>
      </c>
      <c r="E329" s="2">
        <v>4.45</v>
      </c>
      <c r="F329" s="2">
        <v>85.08</v>
      </c>
      <c r="G329" t="s">
        <v>481</v>
      </c>
      <c r="H329" t="s">
        <v>14</v>
      </c>
      <c r="I329" t="s">
        <v>14</v>
      </c>
    </row>
    <row r="330" spans="1:9">
      <c r="A330" t="s">
        <v>502</v>
      </c>
      <c r="B330" t="s">
        <v>479</v>
      </c>
      <c r="C330" t="s">
        <v>503</v>
      </c>
      <c r="D330" s="1">
        <v>19.17</v>
      </c>
      <c r="E330" s="2">
        <v>5.85</v>
      </c>
      <c r="F330" s="2">
        <v>112.14</v>
      </c>
      <c r="G330" t="s">
        <v>481</v>
      </c>
      <c r="H330" t="s">
        <v>14</v>
      </c>
      <c r="I330" t="s">
        <v>14</v>
      </c>
    </row>
    <row r="331" spans="1:9">
      <c r="A331" t="s">
        <v>504</v>
      </c>
      <c r="B331" t="s">
        <v>479</v>
      </c>
      <c r="C331" t="s">
        <v>505</v>
      </c>
      <c r="D331" s="1">
        <v>19.13</v>
      </c>
      <c r="E331" s="2">
        <v>6.3</v>
      </c>
      <c r="F331" s="2">
        <v>120.52</v>
      </c>
      <c r="G331" t="s">
        <v>481</v>
      </c>
      <c r="H331" t="s">
        <v>14</v>
      </c>
      <c r="I331" t="s">
        <v>14</v>
      </c>
    </row>
    <row r="332" spans="1:9">
      <c r="A332" t="s">
        <v>506</v>
      </c>
      <c r="B332" t="s">
        <v>479</v>
      </c>
      <c r="C332" t="s">
        <v>507</v>
      </c>
      <c r="D332" s="1">
        <v>19.15</v>
      </c>
      <c r="E332" s="2">
        <v>9.4</v>
      </c>
      <c r="F332" s="2">
        <v>180.01</v>
      </c>
      <c r="G332" t="s">
        <v>481</v>
      </c>
      <c r="H332" t="s">
        <v>14</v>
      </c>
      <c r="I332" t="s">
        <v>14</v>
      </c>
    </row>
    <row r="333" spans="1:9">
      <c r="A333" t="s">
        <v>508</v>
      </c>
      <c r="B333" t="s">
        <v>479</v>
      </c>
      <c r="C333" t="s">
        <v>483</v>
      </c>
      <c r="D333" s="1">
        <v>19.1</v>
      </c>
      <c r="E333" s="2">
        <v>4.45</v>
      </c>
      <c r="F333" s="2">
        <v>85</v>
      </c>
      <c r="G333" t="s">
        <v>481</v>
      </c>
      <c r="H333" t="s">
        <v>14</v>
      </c>
      <c r="I333" t="s">
        <v>14</v>
      </c>
    </row>
    <row r="334" spans="1:9">
      <c r="A334" t="s">
        <v>509</v>
      </c>
      <c r="B334" t="s">
        <v>479</v>
      </c>
      <c r="C334" t="s">
        <v>510</v>
      </c>
      <c r="D334" s="1">
        <v>19.1</v>
      </c>
      <c r="E334" s="2">
        <v>5.85</v>
      </c>
      <c r="F334" s="2">
        <v>111.74</v>
      </c>
      <c r="G334" t="s">
        <v>481</v>
      </c>
      <c r="H334" t="s">
        <v>14</v>
      </c>
      <c r="I334" t="s">
        <v>14</v>
      </c>
    </row>
    <row r="335" spans="1:9">
      <c r="A335" t="s">
        <v>511</v>
      </c>
      <c r="B335" t="s">
        <v>479</v>
      </c>
      <c r="C335" t="s">
        <v>483</v>
      </c>
      <c r="D335" s="1">
        <v>19.31</v>
      </c>
      <c r="E335" s="2">
        <v>4.45</v>
      </c>
      <c r="F335" s="2">
        <v>85.93</v>
      </c>
      <c r="G335" t="s">
        <v>481</v>
      </c>
      <c r="H335" t="s">
        <v>14</v>
      </c>
      <c r="I335" t="s">
        <v>14</v>
      </c>
    </row>
    <row r="336" spans="1:9">
      <c r="A336" t="s">
        <v>512</v>
      </c>
      <c r="B336" t="s">
        <v>479</v>
      </c>
      <c r="C336" t="s">
        <v>510</v>
      </c>
      <c r="D336" s="1">
        <v>19.38</v>
      </c>
      <c r="E336" s="2">
        <v>5.85</v>
      </c>
      <c r="F336" s="2">
        <v>113.37</v>
      </c>
      <c r="G336" t="s">
        <v>481</v>
      </c>
      <c r="H336" t="s">
        <v>14</v>
      </c>
      <c r="I336" t="s">
        <v>14</v>
      </c>
    </row>
    <row r="337" spans="1:9">
      <c r="A337" t="s">
        <v>513</v>
      </c>
      <c r="B337" t="s">
        <v>479</v>
      </c>
      <c r="C337" t="s">
        <v>483</v>
      </c>
      <c r="D337" s="1">
        <v>19.28</v>
      </c>
      <c r="E337" s="2">
        <v>4.45</v>
      </c>
      <c r="F337" s="2">
        <v>85.8</v>
      </c>
      <c r="G337" t="s">
        <v>481</v>
      </c>
      <c r="H337" t="s">
        <v>14</v>
      </c>
      <c r="I337" t="s">
        <v>14</v>
      </c>
    </row>
    <row r="338" spans="1:9">
      <c r="A338" t="s">
        <v>514</v>
      </c>
      <c r="B338" t="s">
        <v>479</v>
      </c>
      <c r="C338" t="s">
        <v>505</v>
      </c>
      <c r="D338" s="1">
        <v>19.31</v>
      </c>
      <c r="E338" s="2">
        <v>6.3</v>
      </c>
      <c r="F338" s="2">
        <v>121.65</v>
      </c>
      <c r="G338" t="s">
        <v>481</v>
      </c>
      <c r="H338" t="s">
        <v>14</v>
      </c>
      <c r="I338" t="s">
        <v>14</v>
      </c>
    </row>
    <row r="339" spans="1:9">
      <c r="A339" t="s">
        <v>515</v>
      </c>
      <c r="B339" t="s">
        <v>479</v>
      </c>
      <c r="C339" t="s">
        <v>505</v>
      </c>
      <c r="D339" s="1">
        <v>19.33</v>
      </c>
      <c r="E339" s="2">
        <v>6.3</v>
      </c>
      <c r="F339" s="2">
        <v>121.78</v>
      </c>
      <c r="G339" t="s">
        <v>481</v>
      </c>
      <c r="H339" t="s">
        <v>14</v>
      </c>
      <c r="I339" t="s">
        <v>14</v>
      </c>
    </row>
    <row r="340" spans="1:9">
      <c r="A340" t="s">
        <v>516</v>
      </c>
      <c r="B340" t="s">
        <v>479</v>
      </c>
      <c r="C340" t="s">
        <v>517</v>
      </c>
      <c r="D340" s="1">
        <v>19.35</v>
      </c>
      <c r="E340" s="2">
        <v>3.6</v>
      </c>
      <c r="F340" s="2">
        <v>69.66</v>
      </c>
      <c r="G340" t="s">
        <v>481</v>
      </c>
      <c r="H340" t="s">
        <v>14</v>
      </c>
      <c r="I340" t="s">
        <v>14</v>
      </c>
    </row>
    <row r="341" spans="1:9">
      <c r="A341" t="s">
        <v>518</v>
      </c>
      <c r="B341" t="s">
        <v>479</v>
      </c>
      <c r="C341" t="s">
        <v>519</v>
      </c>
      <c r="D341" s="1">
        <v>19.33</v>
      </c>
      <c r="E341" s="2">
        <v>6.1</v>
      </c>
      <c r="F341" s="2">
        <v>117.91</v>
      </c>
      <c r="G341" t="s">
        <v>481</v>
      </c>
      <c r="H341" t="s">
        <v>14</v>
      </c>
      <c r="I341" t="s">
        <v>14</v>
      </c>
    </row>
    <row r="342" spans="1:9">
      <c r="A342" t="s">
        <v>520</v>
      </c>
      <c r="B342" t="s">
        <v>479</v>
      </c>
      <c r="C342" t="s">
        <v>521</v>
      </c>
      <c r="D342" s="1">
        <v>19.23</v>
      </c>
      <c r="E342" s="2">
        <v>7.95</v>
      </c>
      <c r="F342" s="2">
        <v>152.88</v>
      </c>
      <c r="G342" t="s">
        <v>481</v>
      </c>
      <c r="H342" t="s">
        <v>14</v>
      </c>
      <c r="I342" t="s">
        <v>14</v>
      </c>
    </row>
    <row r="343" spans="1:9">
      <c r="A343" t="s">
        <v>522</v>
      </c>
      <c r="B343" t="s">
        <v>479</v>
      </c>
      <c r="C343" t="s">
        <v>523</v>
      </c>
      <c r="D343" s="1">
        <v>19.34</v>
      </c>
      <c r="E343" s="2">
        <v>3.6</v>
      </c>
      <c r="F343" s="2">
        <v>69.62</v>
      </c>
      <c r="G343" t="s">
        <v>481</v>
      </c>
      <c r="H343" t="s">
        <v>14</v>
      </c>
      <c r="I343" t="s">
        <v>14</v>
      </c>
    </row>
    <row r="344" spans="1:9">
      <c r="A344" t="s">
        <v>524</v>
      </c>
      <c r="B344" t="s">
        <v>479</v>
      </c>
      <c r="C344" t="s">
        <v>500</v>
      </c>
      <c r="D344" s="1">
        <v>19.38</v>
      </c>
      <c r="E344" s="2">
        <v>5.85</v>
      </c>
      <c r="F344" s="2">
        <v>113.37</v>
      </c>
      <c r="G344" t="s">
        <v>481</v>
      </c>
      <c r="H344" t="s">
        <v>14</v>
      </c>
      <c r="I344" t="s">
        <v>14</v>
      </c>
    </row>
    <row r="345" spans="1:9">
      <c r="A345" t="s">
        <v>525</v>
      </c>
      <c r="B345" t="s">
        <v>479</v>
      </c>
      <c r="C345" t="s">
        <v>489</v>
      </c>
      <c r="D345" s="1">
        <v>19.36</v>
      </c>
      <c r="E345" s="2">
        <v>3.4</v>
      </c>
      <c r="F345" s="2">
        <v>65.82</v>
      </c>
      <c r="G345" t="s">
        <v>481</v>
      </c>
      <c r="H345" t="s">
        <v>14</v>
      </c>
      <c r="I345" t="s">
        <v>14</v>
      </c>
    </row>
    <row r="346" spans="1:9">
      <c r="A346" t="s">
        <v>526</v>
      </c>
      <c r="B346" t="s">
        <v>479</v>
      </c>
      <c r="C346" t="s">
        <v>480</v>
      </c>
      <c r="D346" s="1">
        <v>19.36</v>
      </c>
      <c r="E346" s="2">
        <v>3.4</v>
      </c>
      <c r="F346" s="2">
        <v>65.82</v>
      </c>
      <c r="G346" t="s">
        <v>481</v>
      </c>
      <c r="H346" t="s">
        <v>14</v>
      </c>
      <c r="I346" t="s">
        <v>14</v>
      </c>
    </row>
    <row r="347" spans="1:9">
      <c r="A347" t="s">
        <v>527</v>
      </c>
      <c r="B347" t="s">
        <v>479</v>
      </c>
      <c r="C347" t="s">
        <v>483</v>
      </c>
      <c r="D347" s="1">
        <v>19.38</v>
      </c>
      <c r="E347" s="2">
        <v>4.45</v>
      </c>
      <c r="F347" s="2">
        <v>86.24</v>
      </c>
      <c r="G347" t="s">
        <v>481</v>
      </c>
      <c r="H347" t="s">
        <v>14</v>
      </c>
      <c r="I347" t="s">
        <v>14</v>
      </c>
    </row>
    <row r="348" spans="1:9">
      <c r="A348" t="s">
        <v>528</v>
      </c>
      <c r="B348" t="s">
        <v>479</v>
      </c>
      <c r="C348" t="s">
        <v>495</v>
      </c>
      <c r="D348" s="1">
        <v>19.31</v>
      </c>
      <c r="E348" s="2">
        <v>3.4</v>
      </c>
      <c r="F348" s="2">
        <v>65.65</v>
      </c>
      <c r="G348" t="s">
        <v>481</v>
      </c>
      <c r="H348" t="s">
        <v>14</v>
      </c>
      <c r="I348" t="s">
        <v>14</v>
      </c>
    </row>
    <row r="349" spans="1:9">
      <c r="A349" t="s">
        <v>529</v>
      </c>
      <c r="B349" t="s">
        <v>479</v>
      </c>
      <c r="C349" t="s">
        <v>530</v>
      </c>
      <c r="D349" s="1">
        <v>19.33</v>
      </c>
      <c r="E349" s="2">
        <v>3.4</v>
      </c>
      <c r="F349" s="2">
        <v>65.72</v>
      </c>
      <c r="G349" t="s">
        <v>481</v>
      </c>
      <c r="H349" t="s">
        <v>14</v>
      </c>
      <c r="I349" t="s">
        <v>14</v>
      </c>
    </row>
    <row r="350" spans="1:9">
      <c r="A350" t="s">
        <v>531</v>
      </c>
      <c r="B350" t="s">
        <v>479</v>
      </c>
      <c r="C350" t="s">
        <v>532</v>
      </c>
      <c r="D350" s="1">
        <v>19.39</v>
      </c>
      <c r="E350" s="2">
        <v>6.3</v>
      </c>
      <c r="F350" s="2">
        <v>122.16</v>
      </c>
      <c r="G350" t="s">
        <v>481</v>
      </c>
      <c r="H350" t="s">
        <v>14</v>
      </c>
      <c r="I350" t="s">
        <v>14</v>
      </c>
    </row>
    <row r="351" spans="1:9">
      <c r="A351" t="s">
        <v>533</v>
      </c>
      <c r="B351" t="s">
        <v>479</v>
      </c>
      <c r="C351" t="s">
        <v>489</v>
      </c>
      <c r="D351" s="1">
        <v>19.42</v>
      </c>
      <c r="E351" s="2">
        <v>3.4</v>
      </c>
      <c r="F351" s="2">
        <v>66.03</v>
      </c>
      <c r="G351" t="s">
        <v>481</v>
      </c>
      <c r="H351" t="s">
        <v>14</v>
      </c>
      <c r="I351" t="s">
        <v>14</v>
      </c>
    </row>
    <row r="352" spans="1:9">
      <c r="A352" t="s">
        <v>534</v>
      </c>
      <c r="B352" t="s">
        <v>479</v>
      </c>
      <c r="C352" t="s">
        <v>489</v>
      </c>
      <c r="D352" s="1">
        <v>19.37</v>
      </c>
      <c r="E352" s="2">
        <v>3.4</v>
      </c>
      <c r="F352" s="2">
        <v>65.86</v>
      </c>
      <c r="G352" t="s">
        <v>481</v>
      </c>
      <c r="H352" t="s">
        <v>14</v>
      </c>
      <c r="I352" t="s">
        <v>14</v>
      </c>
    </row>
    <row r="353" spans="1:9">
      <c r="A353" t="s">
        <v>535</v>
      </c>
      <c r="B353" t="s">
        <v>479</v>
      </c>
      <c r="C353" t="s">
        <v>495</v>
      </c>
      <c r="D353" s="1">
        <v>19.35</v>
      </c>
      <c r="E353" s="2">
        <v>3.4</v>
      </c>
      <c r="F353" s="2">
        <v>65.79</v>
      </c>
      <c r="G353" t="s">
        <v>481</v>
      </c>
      <c r="H353" t="s">
        <v>14</v>
      </c>
      <c r="I353" t="s">
        <v>14</v>
      </c>
    </row>
    <row r="354" spans="1:9">
      <c r="A354" t="s">
        <v>536</v>
      </c>
      <c r="B354" t="s">
        <v>537</v>
      </c>
      <c r="C354" t="s">
        <v>489</v>
      </c>
      <c r="D354" s="1">
        <v>20.32</v>
      </c>
      <c r="E354" s="2">
        <v>3.4</v>
      </c>
      <c r="F354" s="2">
        <v>69.09</v>
      </c>
      <c r="G354" t="s">
        <v>538</v>
      </c>
      <c r="H354" t="s">
        <v>14</v>
      </c>
      <c r="I354" t="s">
        <v>14</v>
      </c>
    </row>
    <row r="355" spans="1:9">
      <c r="A355" t="s">
        <v>539</v>
      </c>
      <c r="B355" t="s">
        <v>537</v>
      </c>
      <c r="C355" t="s">
        <v>487</v>
      </c>
      <c r="D355" s="1">
        <v>20.32</v>
      </c>
      <c r="E355" s="2">
        <v>5.05</v>
      </c>
      <c r="F355" s="2">
        <v>102.62</v>
      </c>
      <c r="G355" t="s">
        <v>538</v>
      </c>
      <c r="H355" t="s">
        <v>14</v>
      </c>
      <c r="I355" t="s">
        <v>14</v>
      </c>
    </row>
    <row r="356" spans="1:9">
      <c r="A356" t="s">
        <v>540</v>
      </c>
      <c r="B356" t="s">
        <v>537</v>
      </c>
      <c r="C356" t="s">
        <v>480</v>
      </c>
      <c r="D356" s="1">
        <v>20.32</v>
      </c>
      <c r="E356" s="2">
        <v>3.4</v>
      </c>
      <c r="F356" s="2">
        <v>69.09</v>
      </c>
      <c r="G356" t="s">
        <v>538</v>
      </c>
      <c r="H356" t="s">
        <v>14</v>
      </c>
      <c r="I356" t="s">
        <v>14</v>
      </c>
    </row>
    <row r="357" spans="1:9">
      <c r="A357" t="s">
        <v>541</v>
      </c>
      <c r="B357" t="s">
        <v>537</v>
      </c>
      <c r="C357" t="s">
        <v>521</v>
      </c>
      <c r="D357" s="1">
        <v>20.43</v>
      </c>
      <c r="E357" s="2">
        <v>7.95</v>
      </c>
      <c r="F357" s="2">
        <v>162.42</v>
      </c>
      <c r="G357" t="s">
        <v>538</v>
      </c>
      <c r="H357" t="s">
        <v>14</v>
      </c>
      <c r="I357" t="s">
        <v>14</v>
      </c>
    </row>
    <row r="358" spans="1:9">
      <c r="A358" t="s">
        <v>542</v>
      </c>
      <c r="B358" t="s">
        <v>537</v>
      </c>
      <c r="C358" t="s">
        <v>495</v>
      </c>
      <c r="D358" s="1">
        <v>20.34</v>
      </c>
      <c r="E358" s="2">
        <v>3.4</v>
      </c>
      <c r="F358" s="2">
        <v>69.16</v>
      </c>
      <c r="G358" t="s">
        <v>538</v>
      </c>
      <c r="H358" t="s">
        <v>14</v>
      </c>
      <c r="I358" t="s">
        <v>14</v>
      </c>
    </row>
    <row r="359" spans="1:9">
      <c r="A359" t="s">
        <v>543</v>
      </c>
      <c r="B359" t="s">
        <v>537</v>
      </c>
      <c r="C359" t="s">
        <v>483</v>
      </c>
      <c r="D359" s="1">
        <v>20.37</v>
      </c>
      <c r="E359" s="2">
        <v>4.45</v>
      </c>
      <c r="F359" s="2">
        <v>90.65</v>
      </c>
      <c r="G359" t="s">
        <v>538</v>
      </c>
      <c r="H359" t="s">
        <v>14</v>
      </c>
      <c r="I359" t="s">
        <v>14</v>
      </c>
    </row>
    <row r="360" spans="1:9">
      <c r="A360" t="s">
        <v>544</v>
      </c>
      <c r="B360" t="s">
        <v>537</v>
      </c>
      <c r="C360" t="s">
        <v>545</v>
      </c>
      <c r="D360" s="1">
        <v>20.34</v>
      </c>
      <c r="E360" s="2">
        <v>5.6</v>
      </c>
      <c r="F360" s="2">
        <v>113.9</v>
      </c>
      <c r="G360" t="s">
        <v>538</v>
      </c>
      <c r="H360" t="s">
        <v>14</v>
      </c>
      <c r="I360" t="s">
        <v>14</v>
      </c>
    </row>
    <row r="361" spans="1:9">
      <c r="A361" t="s">
        <v>546</v>
      </c>
      <c r="B361" t="s">
        <v>537</v>
      </c>
      <c r="C361" t="s">
        <v>547</v>
      </c>
      <c r="D361" s="1">
        <v>20.38</v>
      </c>
      <c r="E361" s="2">
        <v>4.85</v>
      </c>
      <c r="F361" s="2">
        <v>98.84</v>
      </c>
      <c r="G361" t="s">
        <v>538</v>
      </c>
      <c r="H361" t="s">
        <v>14</v>
      </c>
      <c r="I361" t="s">
        <v>14</v>
      </c>
    </row>
    <row r="362" spans="1:9">
      <c r="A362" t="s">
        <v>548</v>
      </c>
      <c r="B362" t="s">
        <v>537</v>
      </c>
      <c r="C362" t="s">
        <v>505</v>
      </c>
      <c r="D362" s="1">
        <v>20.43</v>
      </c>
      <c r="E362" s="2">
        <v>6.3</v>
      </c>
      <c r="F362" s="2">
        <v>128.71</v>
      </c>
      <c r="G362" t="s">
        <v>538</v>
      </c>
      <c r="H362" t="s">
        <v>14</v>
      </c>
      <c r="I362" t="s">
        <v>14</v>
      </c>
    </row>
    <row r="363" spans="1:9">
      <c r="A363" t="s">
        <v>549</v>
      </c>
      <c r="B363" t="s">
        <v>537</v>
      </c>
      <c r="C363" t="s">
        <v>550</v>
      </c>
      <c r="D363" s="1">
        <v>20.37</v>
      </c>
      <c r="E363" s="2">
        <v>6.85</v>
      </c>
      <c r="F363" s="2">
        <v>139.53</v>
      </c>
      <c r="G363" t="s">
        <v>538</v>
      </c>
      <c r="H363" t="s">
        <v>14</v>
      </c>
      <c r="I363" t="s">
        <v>14</v>
      </c>
    </row>
    <row r="364" spans="1:9">
      <c r="A364" t="s">
        <v>551</v>
      </c>
      <c r="B364" t="s">
        <v>537</v>
      </c>
      <c r="C364" t="s">
        <v>503</v>
      </c>
      <c r="D364" s="1">
        <v>20.37</v>
      </c>
      <c r="E364" s="2">
        <v>5.85</v>
      </c>
      <c r="F364" s="2">
        <v>119.16</v>
      </c>
      <c r="G364" t="s">
        <v>538</v>
      </c>
      <c r="H364" t="s">
        <v>14</v>
      </c>
      <c r="I364" t="s">
        <v>14</v>
      </c>
    </row>
    <row r="365" spans="1:9">
      <c r="A365" t="s">
        <v>552</v>
      </c>
      <c r="B365" t="s">
        <v>537</v>
      </c>
      <c r="C365" t="s">
        <v>505</v>
      </c>
      <c r="D365" s="1">
        <v>20.42</v>
      </c>
      <c r="E365" s="2">
        <v>6.3</v>
      </c>
      <c r="F365" s="2">
        <v>128.65</v>
      </c>
      <c r="G365" t="s">
        <v>538</v>
      </c>
      <c r="H365" t="s">
        <v>14</v>
      </c>
      <c r="I365" t="s">
        <v>14</v>
      </c>
    </row>
    <row r="366" spans="1:9">
      <c r="A366" t="s">
        <v>553</v>
      </c>
      <c r="B366" t="s">
        <v>537</v>
      </c>
      <c r="C366" t="s">
        <v>554</v>
      </c>
      <c r="D366" s="1">
        <v>20.44</v>
      </c>
      <c r="E366" s="2">
        <v>5.85</v>
      </c>
      <c r="F366" s="2">
        <v>119.57</v>
      </c>
      <c r="G366" t="s">
        <v>538</v>
      </c>
      <c r="H366" t="s">
        <v>14</v>
      </c>
      <c r="I366" t="s">
        <v>14</v>
      </c>
    </row>
    <row r="367" spans="1:9">
      <c r="A367" t="s">
        <v>555</v>
      </c>
      <c r="B367" t="s">
        <v>537</v>
      </c>
      <c r="C367" t="s">
        <v>556</v>
      </c>
      <c r="D367" s="1">
        <v>20.45</v>
      </c>
      <c r="E367" s="2">
        <v>3.6</v>
      </c>
      <c r="F367" s="2">
        <v>73.62</v>
      </c>
      <c r="G367" t="s">
        <v>538</v>
      </c>
      <c r="H367" t="s">
        <v>14</v>
      </c>
      <c r="I367" t="s">
        <v>14</v>
      </c>
    </row>
    <row r="368" spans="1:9">
      <c r="A368" t="s">
        <v>557</v>
      </c>
      <c r="B368" t="s">
        <v>537</v>
      </c>
      <c r="C368" t="s">
        <v>483</v>
      </c>
      <c r="D368" s="1">
        <v>20.45</v>
      </c>
      <c r="E368" s="2">
        <v>4.45</v>
      </c>
      <c r="F368" s="2">
        <v>91</v>
      </c>
      <c r="G368" t="s">
        <v>538</v>
      </c>
      <c r="H368" t="s">
        <v>14</v>
      </c>
      <c r="I368" t="s">
        <v>14</v>
      </c>
    </row>
    <row r="369" spans="1:9">
      <c r="A369" t="s">
        <v>558</v>
      </c>
      <c r="B369" t="s">
        <v>537</v>
      </c>
      <c r="C369" t="s">
        <v>62</v>
      </c>
      <c r="D369" s="1">
        <v>20.26</v>
      </c>
      <c r="E369" s="2">
        <v>6.3</v>
      </c>
      <c r="F369" s="2">
        <v>127.64</v>
      </c>
      <c r="G369" t="s">
        <v>538</v>
      </c>
      <c r="H369" t="s">
        <v>14</v>
      </c>
      <c r="I369" t="s">
        <v>14</v>
      </c>
    </row>
    <row r="370" spans="1:9">
      <c r="A370" t="s">
        <v>559</v>
      </c>
      <c r="B370" t="s">
        <v>537</v>
      </c>
      <c r="C370" t="s">
        <v>560</v>
      </c>
      <c r="D370" s="1">
        <v>20.45</v>
      </c>
      <c r="E370" s="2">
        <v>6.1</v>
      </c>
      <c r="F370" s="2">
        <v>124.74</v>
      </c>
      <c r="G370" t="s">
        <v>538</v>
      </c>
      <c r="H370" t="s">
        <v>14</v>
      </c>
      <c r="I370" t="s">
        <v>14</v>
      </c>
    </row>
    <row r="371" spans="1:9">
      <c r="A371" t="s">
        <v>561</v>
      </c>
      <c r="B371" t="s">
        <v>537</v>
      </c>
      <c r="C371" t="s">
        <v>562</v>
      </c>
      <c r="D371" s="1">
        <v>20.34</v>
      </c>
      <c r="E371" s="2">
        <v>5.85</v>
      </c>
      <c r="F371" s="2">
        <v>118.99</v>
      </c>
      <c r="G371" t="s">
        <v>538</v>
      </c>
      <c r="H371" t="s">
        <v>14</v>
      </c>
      <c r="I371" t="s">
        <v>14</v>
      </c>
    </row>
    <row r="372" spans="1:9">
      <c r="A372" t="s">
        <v>563</v>
      </c>
      <c r="B372" t="s">
        <v>537</v>
      </c>
      <c r="C372" t="s">
        <v>564</v>
      </c>
      <c r="D372" s="1">
        <v>20.28</v>
      </c>
      <c r="E372" s="2">
        <v>5.85</v>
      </c>
      <c r="F372" s="2">
        <v>118.64</v>
      </c>
      <c r="G372" t="s">
        <v>538</v>
      </c>
      <c r="H372" t="s">
        <v>14</v>
      </c>
      <c r="I372" t="s">
        <v>14</v>
      </c>
    </row>
    <row r="373" spans="1:9">
      <c r="A373" t="s">
        <v>565</v>
      </c>
      <c r="B373" t="s">
        <v>537</v>
      </c>
      <c r="C373" t="s">
        <v>566</v>
      </c>
      <c r="D373" s="1">
        <v>20.21</v>
      </c>
      <c r="E373" s="2">
        <v>3.4</v>
      </c>
      <c r="F373" s="2">
        <v>68.71</v>
      </c>
      <c r="G373" t="s">
        <v>538</v>
      </c>
      <c r="H373" t="s">
        <v>14</v>
      </c>
      <c r="I373" t="s">
        <v>14</v>
      </c>
    </row>
    <row r="374" spans="1:9">
      <c r="A374" t="s">
        <v>567</v>
      </c>
      <c r="B374" t="s">
        <v>537</v>
      </c>
      <c r="C374" t="s">
        <v>568</v>
      </c>
      <c r="D374" s="1">
        <v>20.24</v>
      </c>
      <c r="E374" s="2">
        <v>5.85</v>
      </c>
      <c r="F374" s="2">
        <v>118.4</v>
      </c>
      <c r="G374" t="s">
        <v>538</v>
      </c>
      <c r="H374" t="s">
        <v>14</v>
      </c>
      <c r="I374" t="s">
        <v>14</v>
      </c>
    </row>
    <row r="375" spans="1:9">
      <c r="A375" t="s">
        <v>569</v>
      </c>
      <c r="B375" t="s">
        <v>570</v>
      </c>
      <c r="C375" t="s">
        <v>505</v>
      </c>
      <c r="D375" s="1">
        <v>20.8</v>
      </c>
      <c r="E375" s="2">
        <v>6.3</v>
      </c>
      <c r="F375" s="2">
        <v>131.04</v>
      </c>
      <c r="G375" t="s">
        <v>571</v>
      </c>
      <c r="H375" t="s">
        <v>14</v>
      </c>
      <c r="I375" t="s">
        <v>14</v>
      </c>
    </row>
    <row r="376" spans="1:9">
      <c r="A376" t="s">
        <v>572</v>
      </c>
      <c r="B376" t="s">
        <v>570</v>
      </c>
      <c r="C376" t="s">
        <v>480</v>
      </c>
      <c r="D376" s="1">
        <v>20.88</v>
      </c>
      <c r="E376" s="2">
        <v>3.4</v>
      </c>
      <c r="F376" s="2">
        <v>70.99</v>
      </c>
      <c r="G376" t="s">
        <v>571</v>
      </c>
      <c r="H376" t="s">
        <v>14</v>
      </c>
      <c r="I376" t="s">
        <v>14</v>
      </c>
    </row>
    <row r="377" spans="1:9">
      <c r="A377" t="s">
        <v>573</v>
      </c>
      <c r="B377" t="s">
        <v>570</v>
      </c>
      <c r="C377" t="s">
        <v>503</v>
      </c>
      <c r="D377" s="1">
        <v>20.86</v>
      </c>
      <c r="E377" s="2">
        <v>5.85</v>
      </c>
      <c r="F377" s="2">
        <v>122.03</v>
      </c>
      <c r="G377" t="s">
        <v>571</v>
      </c>
      <c r="H377" t="s">
        <v>14</v>
      </c>
      <c r="I377" t="s">
        <v>14</v>
      </c>
    </row>
    <row r="378" spans="1:9">
      <c r="A378" t="s">
        <v>574</v>
      </c>
      <c r="B378" t="s">
        <v>570</v>
      </c>
      <c r="C378" t="s">
        <v>483</v>
      </c>
      <c r="D378" s="1">
        <v>20.85</v>
      </c>
      <c r="E378" s="2">
        <v>4.45</v>
      </c>
      <c r="F378" s="2">
        <v>92.78</v>
      </c>
      <c r="G378" t="s">
        <v>571</v>
      </c>
      <c r="H378" t="s">
        <v>14</v>
      </c>
      <c r="I378" t="s">
        <v>14</v>
      </c>
    </row>
    <row r="379" spans="1:9">
      <c r="A379" t="s">
        <v>575</v>
      </c>
      <c r="B379" t="s">
        <v>570</v>
      </c>
      <c r="C379" t="s">
        <v>480</v>
      </c>
      <c r="D379" s="1">
        <v>20.91</v>
      </c>
      <c r="E379" s="2">
        <v>3.4</v>
      </c>
      <c r="F379" s="2">
        <v>71.09</v>
      </c>
      <c r="G379" t="s">
        <v>571</v>
      </c>
      <c r="H379" t="s">
        <v>14</v>
      </c>
      <c r="I379" t="s">
        <v>14</v>
      </c>
    </row>
    <row r="380" spans="1:9">
      <c r="A380" t="s">
        <v>576</v>
      </c>
      <c r="B380" t="s">
        <v>570</v>
      </c>
      <c r="C380" t="s">
        <v>483</v>
      </c>
      <c r="D380" s="1">
        <v>20.81</v>
      </c>
      <c r="E380" s="2">
        <v>4.45</v>
      </c>
      <c r="F380" s="2">
        <v>92.6</v>
      </c>
      <c r="G380" t="s">
        <v>571</v>
      </c>
      <c r="H380" t="s">
        <v>14</v>
      </c>
      <c r="I380" t="s">
        <v>14</v>
      </c>
    </row>
    <row r="381" spans="1:9">
      <c r="A381" t="s">
        <v>577</v>
      </c>
      <c r="B381" t="s">
        <v>570</v>
      </c>
      <c r="C381" t="s">
        <v>489</v>
      </c>
      <c r="D381" s="1">
        <v>20.88</v>
      </c>
      <c r="E381" s="2">
        <v>3.4</v>
      </c>
      <c r="F381" s="2">
        <v>70.99</v>
      </c>
      <c r="G381" t="s">
        <v>571</v>
      </c>
      <c r="H381" t="s">
        <v>14</v>
      </c>
      <c r="I381" t="s">
        <v>14</v>
      </c>
    </row>
    <row r="382" spans="1:9">
      <c r="A382" t="s">
        <v>578</v>
      </c>
      <c r="B382" t="s">
        <v>570</v>
      </c>
      <c r="C382" t="s">
        <v>497</v>
      </c>
      <c r="D382" s="1">
        <v>20.84</v>
      </c>
      <c r="E382" s="2">
        <v>5.6</v>
      </c>
      <c r="F382" s="2">
        <v>116.7</v>
      </c>
      <c r="G382" t="s">
        <v>571</v>
      </c>
      <c r="H382" t="s">
        <v>14</v>
      </c>
      <c r="I382" t="s">
        <v>14</v>
      </c>
    </row>
    <row r="383" spans="1:9">
      <c r="A383" t="s">
        <v>579</v>
      </c>
      <c r="B383" t="s">
        <v>570</v>
      </c>
      <c r="C383" t="s">
        <v>580</v>
      </c>
      <c r="D383" s="1">
        <v>20.84</v>
      </c>
      <c r="E383" s="2">
        <v>5.05</v>
      </c>
      <c r="F383" s="2">
        <v>105.24</v>
      </c>
      <c r="G383" t="s">
        <v>571</v>
      </c>
      <c r="H383" t="s">
        <v>14</v>
      </c>
      <c r="I383" t="s">
        <v>14</v>
      </c>
    </row>
    <row r="384" spans="1:9">
      <c r="A384" t="s">
        <v>581</v>
      </c>
      <c r="B384" t="s">
        <v>570</v>
      </c>
      <c r="C384" t="s">
        <v>497</v>
      </c>
      <c r="D384" s="1">
        <v>20.82</v>
      </c>
      <c r="E384" s="2">
        <v>5.6</v>
      </c>
      <c r="F384" s="2">
        <v>116.59</v>
      </c>
      <c r="G384" t="s">
        <v>571</v>
      </c>
      <c r="H384" t="s">
        <v>14</v>
      </c>
      <c r="I384" t="s">
        <v>14</v>
      </c>
    </row>
    <row r="385" spans="1:9">
      <c r="A385" t="s">
        <v>582</v>
      </c>
      <c r="B385" t="s">
        <v>570</v>
      </c>
      <c r="C385" t="s">
        <v>505</v>
      </c>
      <c r="D385" s="1">
        <v>20.86</v>
      </c>
      <c r="E385" s="2">
        <v>6.3</v>
      </c>
      <c r="F385" s="2">
        <v>131.42</v>
      </c>
      <c r="G385" t="s">
        <v>571</v>
      </c>
      <c r="H385" t="s">
        <v>14</v>
      </c>
      <c r="I385" t="s">
        <v>14</v>
      </c>
    </row>
    <row r="386" spans="1:9">
      <c r="A386" t="s">
        <v>583</v>
      </c>
      <c r="B386" t="s">
        <v>570</v>
      </c>
      <c r="C386" t="s">
        <v>505</v>
      </c>
      <c r="D386" s="1">
        <v>20.85</v>
      </c>
      <c r="E386" s="2">
        <v>6.3</v>
      </c>
      <c r="F386" s="2">
        <v>131.36</v>
      </c>
      <c r="G386" t="s">
        <v>571</v>
      </c>
      <c r="H386" t="s">
        <v>14</v>
      </c>
      <c r="I386" t="s">
        <v>14</v>
      </c>
    </row>
    <row r="387" spans="1:9">
      <c r="A387" t="s">
        <v>584</v>
      </c>
      <c r="B387" t="s">
        <v>570</v>
      </c>
      <c r="C387" t="s">
        <v>585</v>
      </c>
      <c r="D387" s="1">
        <v>20.89</v>
      </c>
      <c r="E387" s="2">
        <v>4.45</v>
      </c>
      <c r="F387" s="2">
        <v>92.96</v>
      </c>
      <c r="G387" t="s">
        <v>571</v>
      </c>
      <c r="H387" t="s">
        <v>14</v>
      </c>
      <c r="I387" t="s">
        <v>14</v>
      </c>
    </row>
    <row r="388" spans="1:9">
      <c r="A388" t="s">
        <v>586</v>
      </c>
      <c r="B388" t="s">
        <v>570</v>
      </c>
      <c r="C388" t="s">
        <v>510</v>
      </c>
      <c r="D388" s="1">
        <v>20.87</v>
      </c>
      <c r="E388" s="2">
        <v>5.85</v>
      </c>
      <c r="F388" s="2">
        <v>122.09</v>
      </c>
      <c r="G388" t="s">
        <v>571</v>
      </c>
      <c r="H388" t="s">
        <v>14</v>
      </c>
      <c r="I388" t="s">
        <v>14</v>
      </c>
    </row>
    <row r="389" spans="1:9">
      <c r="A389" t="s">
        <v>587</v>
      </c>
      <c r="B389" t="s">
        <v>570</v>
      </c>
      <c r="C389" t="s">
        <v>585</v>
      </c>
      <c r="D389" s="1">
        <v>20.91</v>
      </c>
      <c r="E389" s="2">
        <v>4.45</v>
      </c>
      <c r="F389" s="2">
        <v>93.05</v>
      </c>
      <c r="G389" t="s">
        <v>571</v>
      </c>
      <c r="H389" t="s">
        <v>14</v>
      </c>
      <c r="I389" t="s">
        <v>14</v>
      </c>
    </row>
    <row r="390" spans="1:9">
      <c r="A390" t="s">
        <v>588</v>
      </c>
      <c r="B390" t="s">
        <v>570</v>
      </c>
      <c r="C390" t="s">
        <v>589</v>
      </c>
      <c r="D390" s="1">
        <v>20.88</v>
      </c>
      <c r="E390" s="2">
        <v>7.45</v>
      </c>
      <c r="F390" s="2">
        <v>155.56</v>
      </c>
      <c r="G390" t="s">
        <v>571</v>
      </c>
      <c r="H390" t="s">
        <v>14</v>
      </c>
      <c r="I390" t="s">
        <v>14</v>
      </c>
    </row>
    <row r="391" spans="1:9">
      <c r="A391" t="s">
        <v>590</v>
      </c>
      <c r="B391" t="s">
        <v>570</v>
      </c>
      <c r="C391" t="s">
        <v>489</v>
      </c>
      <c r="D391" s="1">
        <v>20.8</v>
      </c>
      <c r="E391" s="2">
        <v>3.4</v>
      </c>
      <c r="F391" s="2">
        <v>70.72</v>
      </c>
      <c r="G391" t="s">
        <v>571</v>
      </c>
      <c r="H391" t="s">
        <v>14</v>
      </c>
      <c r="I391" t="s">
        <v>14</v>
      </c>
    </row>
    <row r="392" spans="1:9">
      <c r="A392" t="s">
        <v>591</v>
      </c>
      <c r="B392" t="s">
        <v>570</v>
      </c>
      <c r="C392" t="s">
        <v>547</v>
      </c>
      <c r="D392" s="1">
        <v>20.8</v>
      </c>
      <c r="E392" s="2">
        <v>4.85</v>
      </c>
      <c r="F392" s="2">
        <v>100.88</v>
      </c>
      <c r="G392" t="s">
        <v>571</v>
      </c>
      <c r="H392" t="s">
        <v>14</v>
      </c>
      <c r="I392" t="s">
        <v>14</v>
      </c>
    </row>
    <row r="393" spans="1:9">
      <c r="A393" t="s">
        <v>592</v>
      </c>
      <c r="B393" t="s">
        <v>570</v>
      </c>
      <c r="C393" t="s">
        <v>521</v>
      </c>
      <c r="D393" s="1">
        <v>20.83</v>
      </c>
      <c r="E393" s="2">
        <v>7.95</v>
      </c>
      <c r="F393" s="2">
        <v>165.6</v>
      </c>
      <c r="G393" t="s">
        <v>571</v>
      </c>
      <c r="H393" t="s">
        <v>14</v>
      </c>
      <c r="I393" t="s">
        <v>14</v>
      </c>
    </row>
    <row r="394" spans="1:9">
      <c r="A394" t="s">
        <v>593</v>
      </c>
      <c r="B394" t="s">
        <v>570</v>
      </c>
      <c r="C394" t="s">
        <v>594</v>
      </c>
      <c r="D394" s="1">
        <v>20.78</v>
      </c>
      <c r="E394" s="2">
        <v>4.3</v>
      </c>
      <c r="F394" s="2">
        <v>89.35</v>
      </c>
      <c r="G394" t="s">
        <v>571</v>
      </c>
      <c r="H394" t="s">
        <v>14</v>
      </c>
      <c r="I394" t="s">
        <v>14</v>
      </c>
    </row>
    <row r="395" spans="1:9">
      <c r="A395" t="s">
        <v>595</v>
      </c>
      <c r="B395" t="s">
        <v>570</v>
      </c>
      <c r="C395" t="s">
        <v>483</v>
      </c>
      <c r="D395" s="1">
        <v>20.75</v>
      </c>
      <c r="E395" s="2">
        <v>4.45</v>
      </c>
      <c r="F395" s="2">
        <v>92.34</v>
      </c>
      <c r="G395" t="s">
        <v>571</v>
      </c>
      <c r="H395" t="s">
        <v>14</v>
      </c>
      <c r="I395" t="s">
        <v>14</v>
      </c>
    </row>
    <row r="396" spans="1:9">
      <c r="A396" t="s">
        <v>596</v>
      </c>
      <c r="B396" t="s">
        <v>570</v>
      </c>
      <c r="C396" t="s">
        <v>505</v>
      </c>
      <c r="D396" s="1">
        <v>20.79</v>
      </c>
      <c r="E396" s="2">
        <v>6.3</v>
      </c>
      <c r="F396" s="2">
        <v>130.98</v>
      </c>
      <c r="G396" t="s">
        <v>571</v>
      </c>
      <c r="H396" t="s">
        <v>14</v>
      </c>
      <c r="I396" t="s">
        <v>14</v>
      </c>
    </row>
    <row r="397" spans="1:9">
      <c r="A397" t="s">
        <v>597</v>
      </c>
      <c r="B397" t="s">
        <v>570</v>
      </c>
      <c r="C397" t="s">
        <v>480</v>
      </c>
      <c r="D397" s="1">
        <v>20.77</v>
      </c>
      <c r="E397" s="2">
        <v>3.4</v>
      </c>
      <c r="F397" s="2">
        <v>70.62</v>
      </c>
      <c r="G397" t="s">
        <v>571</v>
      </c>
      <c r="H397" t="s">
        <v>14</v>
      </c>
      <c r="I397" t="s">
        <v>14</v>
      </c>
    </row>
    <row r="398" spans="1:9">
      <c r="A398" t="s">
        <v>598</v>
      </c>
      <c r="B398" t="s">
        <v>570</v>
      </c>
      <c r="C398" t="s">
        <v>497</v>
      </c>
      <c r="D398" s="1">
        <v>20.83</v>
      </c>
      <c r="E398" s="2">
        <v>5.6</v>
      </c>
      <c r="F398" s="2">
        <v>116.65</v>
      </c>
      <c r="G398" t="s">
        <v>571</v>
      </c>
      <c r="H398" t="s">
        <v>14</v>
      </c>
      <c r="I398" t="s">
        <v>14</v>
      </c>
    </row>
    <row r="399" spans="1:9">
      <c r="A399" t="s">
        <v>599</v>
      </c>
      <c r="B399" t="s">
        <v>570</v>
      </c>
      <c r="C399" t="s">
        <v>600</v>
      </c>
      <c r="D399" s="1">
        <v>20.8</v>
      </c>
      <c r="E399" s="2">
        <v>4.1</v>
      </c>
      <c r="F399" s="2">
        <v>85.28</v>
      </c>
      <c r="G399" t="s">
        <v>571</v>
      </c>
      <c r="H399" t="s">
        <v>14</v>
      </c>
      <c r="I399" t="s">
        <v>14</v>
      </c>
    </row>
    <row r="400" spans="1:9">
      <c r="A400" t="s">
        <v>601</v>
      </c>
      <c r="B400" t="s">
        <v>570</v>
      </c>
      <c r="C400" t="s">
        <v>530</v>
      </c>
      <c r="D400" s="1">
        <v>20.8</v>
      </c>
      <c r="E400" s="2">
        <v>3.4</v>
      </c>
      <c r="F400" s="2">
        <v>70.72</v>
      </c>
      <c r="G400" t="s">
        <v>571</v>
      </c>
      <c r="H400" t="s">
        <v>14</v>
      </c>
      <c r="I400" t="s">
        <v>14</v>
      </c>
    </row>
    <row r="401" spans="1:9">
      <c r="A401" t="s">
        <v>602</v>
      </c>
      <c r="B401" t="s">
        <v>570</v>
      </c>
      <c r="C401" t="s">
        <v>521</v>
      </c>
      <c r="D401" s="1">
        <v>20.85</v>
      </c>
      <c r="E401" s="2">
        <v>7.95</v>
      </c>
      <c r="F401" s="2">
        <v>165.76</v>
      </c>
      <c r="G401" t="s">
        <v>571</v>
      </c>
      <c r="H401" t="s">
        <v>14</v>
      </c>
      <c r="I401" t="s">
        <v>14</v>
      </c>
    </row>
    <row r="402" spans="1:9">
      <c r="A402" t="s">
        <v>603</v>
      </c>
      <c r="B402" t="s">
        <v>570</v>
      </c>
      <c r="C402" t="s">
        <v>489</v>
      </c>
      <c r="D402" s="1">
        <v>20.78</v>
      </c>
      <c r="E402" s="2">
        <v>3.4</v>
      </c>
      <c r="F402" s="2">
        <v>70.65</v>
      </c>
      <c r="G402" t="s">
        <v>571</v>
      </c>
      <c r="H402" t="s">
        <v>14</v>
      </c>
      <c r="I402" t="s">
        <v>14</v>
      </c>
    </row>
    <row r="403" spans="1:9">
      <c r="A403" t="s">
        <v>604</v>
      </c>
      <c r="B403" t="s">
        <v>570</v>
      </c>
      <c r="C403" t="s">
        <v>605</v>
      </c>
      <c r="D403" s="1">
        <v>20.81</v>
      </c>
      <c r="E403" s="2">
        <v>4.3</v>
      </c>
      <c r="F403" s="2">
        <v>89.48</v>
      </c>
      <c r="G403" t="s">
        <v>571</v>
      </c>
      <c r="H403" t="s">
        <v>14</v>
      </c>
      <c r="I403" t="s">
        <v>14</v>
      </c>
    </row>
    <row r="404" spans="1:9">
      <c r="A404" t="s">
        <v>606</v>
      </c>
      <c r="B404" t="s">
        <v>570</v>
      </c>
      <c r="C404" t="s">
        <v>607</v>
      </c>
      <c r="D404" s="1">
        <v>20.67</v>
      </c>
      <c r="E404" s="2">
        <v>4.45</v>
      </c>
      <c r="F404" s="2">
        <v>91.98</v>
      </c>
      <c r="G404" t="s">
        <v>571</v>
      </c>
      <c r="H404" t="s">
        <v>14</v>
      </c>
      <c r="I404" t="s">
        <v>14</v>
      </c>
    </row>
    <row r="405" spans="1:9">
      <c r="A405" t="s">
        <v>608</v>
      </c>
      <c r="B405" t="s">
        <v>570</v>
      </c>
      <c r="C405" t="s">
        <v>609</v>
      </c>
      <c r="D405" s="1">
        <v>20.19</v>
      </c>
      <c r="E405" s="2">
        <v>5.6</v>
      </c>
      <c r="F405" s="2">
        <v>113.06</v>
      </c>
      <c r="G405" t="s">
        <v>571</v>
      </c>
      <c r="H405" t="s">
        <v>14</v>
      </c>
      <c r="I405" t="s">
        <v>14</v>
      </c>
    </row>
    <row r="406" spans="1:9">
      <c r="A406" t="s">
        <v>610</v>
      </c>
      <c r="B406" t="s">
        <v>570</v>
      </c>
      <c r="C406" t="s">
        <v>611</v>
      </c>
      <c r="D406" s="1">
        <v>20.59</v>
      </c>
      <c r="E406" s="2">
        <v>4.85</v>
      </c>
      <c r="F406" s="2">
        <v>99.86</v>
      </c>
      <c r="G406" t="s">
        <v>571</v>
      </c>
      <c r="H406" t="s">
        <v>14</v>
      </c>
      <c r="I406" t="s">
        <v>14</v>
      </c>
    </row>
    <row r="407" spans="1:9">
      <c r="A407" t="s">
        <v>612</v>
      </c>
      <c r="B407" t="s">
        <v>570</v>
      </c>
      <c r="C407" t="s">
        <v>562</v>
      </c>
      <c r="D407" s="1">
        <v>20.63</v>
      </c>
      <c r="E407" s="2">
        <v>5.85</v>
      </c>
      <c r="F407" s="2">
        <v>120.69</v>
      </c>
      <c r="G407" t="s">
        <v>571</v>
      </c>
      <c r="H407" t="s">
        <v>14</v>
      </c>
      <c r="I407" t="s">
        <v>14</v>
      </c>
    </row>
    <row r="408" spans="1:9">
      <c r="A408" t="s">
        <v>613</v>
      </c>
      <c r="B408" t="s">
        <v>570</v>
      </c>
      <c r="C408" t="s">
        <v>562</v>
      </c>
      <c r="D408" s="1">
        <v>20.63</v>
      </c>
      <c r="E408" s="2">
        <v>5.85</v>
      </c>
      <c r="F408" s="2">
        <v>120.69</v>
      </c>
      <c r="G408" t="s">
        <v>571</v>
      </c>
      <c r="H408" t="s">
        <v>14</v>
      </c>
      <c r="I408" t="s">
        <v>14</v>
      </c>
    </row>
    <row r="409" spans="1:9">
      <c r="A409" t="s">
        <v>614</v>
      </c>
      <c r="B409" t="s">
        <v>570</v>
      </c>
      <c r="C409" t="s">
        <v>564</v>
      </c>
      <c r="D409" s="1">
        <v>20.69</v>
      </c>
      <c r="E409" s="2">
        <v>5.85</v>
      </c>
      <c r="F409" s="2">
        <v>121.04</v>
      </c>
      <c r="G409" t="s">
        <v>571</v>
      </c>
      <c r="H409" t="s">
        <v>14</v>
      </c>
      <c r="I409" t="s">
        <v>14</v>
      </c>
    </row>
    <row r="410" spans="1:9">
      <c r="A410" t="s">
        <v>615</v>
      </c>
      <c r="B410" t="s">
        <v>570</v>
      </c>
      <c r="C410" t="s">
        <v>566</v>
      </c>
      <c r="D410" s="1">
        <v>20.14</v>
      </c>
      <c r="E410" s="2">
        <v>3.4</v>
      </c>
      <c r="F410" s="2">
        <v>68.48</v>
      </c>
      <c r="G410" t="s">
        <v>571</v>
      </c>
      <c r="H410" t="s">
        <v>14</v>
      </c>
      <c r="I410" t="s">
        <v>14</v>
      </c>
    </row>
    <row r="411" spans="1:9">
      <c r="A411" t="s">
        <v>616</v>
      </c>
      <c r="B411" t="s">
        <v>570</v>
      </c>
      <c r="C411" t="s">
        <v>568</v>
      </c>
      <c r="D411" s="1">
        <v>20.61</v>
      </c>
      <c r="E411" s="2">
        <v>5.85</v>
      </c>
      <c r="F411" s="2">
        <v>120.57</v>
      </c>
      <c r="G411" t="s">
        <v>571</v>
      </c>
      <c r="H411" t="s">
        <v>14</v>
      </c>
      <c r="I411" t="s">
        <v>14</v>
      </c>
    </row>
    <row r="412" spans="1:9">
      <c r="A412" t="s">
        <v>617</v>
      </c>
      <c r="B412" t="s">
        <v>618</v>
      </c>
      <c r="C412" t="s">
        <v>619</v>
      </c>
      <c r="D412" s="1">
        <v>20.46</v>
      </c>
      <c r="E412" s="2">
        <v>3.6</v>
      </c>
      <c r="F412" s="2">
        <v>73.66</v>
      </c>
      <c r="G412" t="s">
        <v>620</v>
      </c>
      <c r="H412" t="s">
        <v>14</v>
      </c>
      <c r="I412" t="s">
        <v>14</v>
      </c>
    </row>
    <row r="413" spans="1:9">
      <c r="A413" t="s">
        <v>621</v>
      </c>
      <c r="B413" t="s">
        <v>618</v>
      </c>
      <c r="C413" t="s">
        <v>505</v>
      </c>
      <c r="D413" s="1">
        <v>20.49</v>
      </c>
      <c r="E413" s="2">
        <v>6.3</v>
      </c>
      <c r="F413" s="2">
        <v>129.09</v>
      </c>
      <c r="G413" t="s">
        <v>620</v>
      </c>
      <c r="H413" t="s">
        <v>14</v>
      </c>
      <c r="I413" t="s">
        <v>14</v>
      </c>
    </row>
    <row r="414" spans="1:9">
      <c r="A414" t="s">
        <v>622</v>
      </c>
      <c r="B414" t="s">
        <v>618</v>
      </c>
      <c r="C414" t="s">
        <v>489</v>
      </c>
      <c r="D414" s="1">
        <v>20.52</v>
      </c>
      <c r="E414" s="2">
        <v>3.4</v>
      </c>
      <c r="F414" s="2">
        <v>69.77</v>
      </c>
      <c r="G414" t="s">
        <v>620</v>
      </c>
      <c r="H414" t="s">
        <v>14</v>
      </c>
      <c r="I414" t="s">
        <v>14</v>
      </c>
    </row>
    <row r="415" spans="1:9">
      <c r="A415" t="s">
        <v>623</v>
      </c>
      <c r="B415" t="s">
        <v>618</v>
      </c>
      <c r="C415" t="s">
        <v>624</v>
      </c>
      <c r="D415" s="1">
        <v>20.47</v>
      </c>
      <c r="E415" s="2">
        <v>5.05</v>
      </c>
      <c r="F415" s="2">
        <v>103.37</v>
      </c>
      <c r="G415" t="s">
        <v>620</v>
      </c>
      <c r="H415" t="s">
        <v>14</v>
      </c>
      <c r="I415" t="s">
        <v>14</v>
      </c>
    </row>
    <row r="416" spans="1:9">
      <c r="A416" t="s">
        <v>625</v>
      </c>
      <c r="B416" t="s">
        <v>618</v>
      </c>
      <c r="C416" t="s">
        <v>483</v>
      </c>
      <c r="D416" s="1">
        <v>20.54</v>
      </c>
      <c r="E416" s="2">
        <v>4.45</v>
      </c>
      <c r="F416" s="2">
        <v>91.4</v>
      </c>
      <c r="G416" t="s">
        <v>620</v>
      </c>
      <c r="H416" t="s">
        <v>14</v>
      </c>
      <c r="I416" t="s">
        <v>14</v>
      </c>
    </row>
    <row r="417" spans="1:9">
      <c r="A417" t="s">
        <v>626</v>
      </c>
      <c r="B417" t="s">
        <v>618</v>
      </c>
      <c r="C417" t="s">
        <v>521</v>
      </c>
      <c r="D417" s="1">
        <v>20.53</v>
      </c>
      <c r="E417" s="2">
        <v>7.95</v>
      </c>
      <c r="F417" s="2">
        <v>163.21</v>
      </c>
      <c r="G417" t="s">
        <v>620</v>
      </c>
      <c r="H417" t="s">
        <v>14</v>
      </c>
      <c r="I417" t="s">
        <v>14</v>
      </c>
    </row>
    <row r="418" spans="1:9">
      <c r="A418" t="s">
        <v>627</v>
      </c>
      <c r="B418" t="s">
        <v>628</v>
      </c>
      <c r="C418" t="s">
        <v>108</v>
      </c>
      <c r="D418" s="1">
        <v>20.69</v>
      </c>
      <c r="E418" s="2">
        <v>6.3</v>
      </c>
      <c r="F418" s="2">
        <v>130.35</v>
      </c>
      <c r="G418" t="s">
        <v>629</v>
      </c>
      <c r="H418" t="s">
        <v>14</v>
      </c>
      <c r="I418" t="s">
        <v>14</v>
      </c>
    </row>
    <row r="419" spans="1:9">
      <c r="A419" t="s">
        <v>630</v>
      </c>
      <c r="B419" t="s">
        <v>628</v>
      </c>
      <c r="C419" t="s">
        <v>141</v>
      </c>
      <c r="D419" s="1">
        <v>20.7</v>
      </c>
      <c r="E419" s="2">
        <v>4.3</v>
      </c>
      <c r="F419" s="2">
        <v>89.01</v>
      </c>
      <c r="G419" t="s">
        <v>629</v>
      </c>
      <c r="H419" t="s">
        <v>14</v>
      </c>
      <c r="I419" t="s">
        <v>14</v>
      </c>
    </row>
    <row r="420" spans="1:9">
      <c r="A420" t="s">
        <v>631</v>
      </c>
      <c r="B420" t="s">
        <v>628</v>
      </c>
      <c r="C420" t="s">
        <v>105</v>
      </c>
      <c r="D420" s="1">
        <v>20.67</v>
      </c>
      <c r="E420" s="2">
        <v>3.4</v>
      </c>
      <c r="F420" s="2">
        <v>70.28</v>
      </c>
      <c r="G420" t="s">
        <v>629</v>
      </c>
      <c r="H420" t="s">
        <v>14</v>
      </c>
      <c r="I420" t="s">
        <v>14</v>
      </c>
    </row>
    <row r="421" spans="1:9">
      <c r="A421" t="s">
        <v>632</v>
      </c>
      <c r="B421" t="s">
        <v>628</v>
      </c>
      <c r="C421" t="s">
        <v>110</v>
      </c>
      <c r="D421" s="1">
        <v>20.64</v>
      </c>
      <c r="E421" s="2">
        <v>7</v>
      </c>
      <c r="F421" s="2">
        <v>144.48</v>
      </c>
      <c r="G421" t="s">
        <v>629</v>
      </c>
      <c r="H421" t="s">
        <v>14</v>
      </c>
      <c r="I421" t="s">
        <v>14</v>
      </c>
    </row>
    <row r="422" spans="1:9">
      <c r="A422" t="s">
        <v>633</v>
      </c>
      <c r="B422" t="s">
        <v>628</v>
      </c>
      <c r="C422" t="s">
        <v>105</v>
      </c>
      <c r="D422" s="1">
        <v>20.65</v>
      </c>
      <c r="E422" s="2">
        <v>3.4</v>
      </c>
      <c r="F422" s="2">
        <v>70.21</v>
      </c>
      <c r="G422" t="s">
        <v>629</v>
      </c>
      <c r="H422" t="s">
        <v>14</v>
      </c>
      <c r="I422" t="s">
        <v>14</v>
      </c>
    </row>
    <row r="423" spans="1:9">
      <c r="A423" t="s">
        <v>634</v>
      </c>
      <c r="B423" t="s">
        <v>628</v>
      </c>
      <c r="C423" t="s">
        <v>635</v>
      </c>
      <c r="D423" s="1">
        <v>20.79</v>
      </c>
      <c r="E423" s="2">
        <v>4.3</v>
      </c>
      <c r="F423" s="2">
        <v>89.4</v>
      </c>
      <c r="G423" t="s">
        <v>629</v>
      </c>
      <c r="H423" t="s">
        <v>14</v>
      </c>
      <c r="I423" t="s">
        <v>14</v>
      </c>
    </row>
    <row r="424" spans="1:9">
      <c r="A424" t="s">
        <v>636</v>
      </c>
      <c r="B424" t="s">
        <v>628</v>
      </c>
      <c r="C424" t="s">
        <v>637</v>
      </c>
      <c r="D424" s="1">
        <v>20.74</v>
      </c>
      <c r="E424" s="2">
        <v>4.3</v>
      </c>
      <c r="F424" s="2">
        <v>89.18</v>
      </c>
      <c r="G424" t="s">
        <v>629</v>
      </c>
      <c r="H424" t="s">
        <v>14</v>
      </c>
      <c r="I424" t="s">
        <v>14</v>
      </c>
    </row>
    <row r="425" spans="1:9">
      <c r="A425" t="s">
        <v>638</v>
      </c>
      <c r="B425" t="s">
        <v>628</v>
      </c>
      <c r="C425" t="s">
        <v>123</v>
      </c>
      <c r="D425" s="1">
        <v>20.71</v>
      </c>
      <c r="E425" s="2">
        <v>4.45</v>
      </c>
      <c r="F425" s="2">
        <v>92.16</v>
      </c>
      <c r="G425" t="s">
        <v>629</v>
      </c>
      <c r="H425" t="s">
        <v>14</v>
      </c>
      <c r="I425" t="s">
        <v>14</v>
      </c>
    </row>
    <row r="426" spans="1:9">
      <c r="A426" t="s">
        <v>639</v>
      </c>
      <c r="B426" t="s">
        <v>628</v>
      </c>
      <c r="C426" t="s">
        <v>112</v>
      </c>
      <c r="D426" s="1">
        <v>20.71</v>
      </c>
      <c r="E426" s="2">
        <v>6.1</v>
      </c>
      <c r="F426" s="2">
        <v>126.33</v>
      </c>
      <c r="G426" t="s">
        <v>629</v>
      </c>
      <c r="H426" t="s">
        <v>14</v>
      </c>
      <c r="I426" t="s">
        <v>14</v>
      </c>
    </row>
    <row r="427" spans="1:9">
      <c r="A427" t="s">
        <v>640</v>
      </c>
      <c r="B427" t="s">
        <v>628</v>
      </c>
      <c r="C427" t="s">
        <v>98</v>
      </c>
      <c r="D427" s="1">
        <v>20.73</v>
      </c>
      <c r="E427" s="2">
        <v>4.3</v>
      </c>
      <c r="F427" s="2">
        <v>89.14</v>
      </c>
      <c r="G427" t="s">
        <v>629</v>
      </c>
      <c r="H427" t="s">
        <v>14</v>
      </c>
      <c r="I427" t="s">
        <v>14</v>
      </c>
    </row>
    <row r="428" spans="1:9">
      <c r="A428" t="s">
        <v>641</v>
      </c>
      <c r="B428" t="s">
        <v>628</v>
      </c>
      <c r="C428" t="s">
        <v>141</v>
      </c>
      <c r="D428" s="1">
        <v>20.65</v>
      </c>
      <c r="E428" s="2">
        <v>4.3</v>
      </c>
      <c r="F428" s="2">
        <v>88.79</v>
      </c>
      <c r="G428" t="s">
        <v>629</v>
      </c>
      <c r="H428" t="s">
        <v>14</v>
      </c>
      <c r="I428" t="s">
        <v>14</v>
      </c>
    </row>
    <row r="429" spans="1:9">
      <c r="A429" t="s">
        <v>642</v>
      </c>
      <c r="B429" t="s">
        <v>628</v>
      </c>
      <c r="C429" t="s">
        <v>643</v>
      </c>
      <c r="D429" s="1">
        <v>20.68</v>
      </c>
      <c r="E429" s="2">
        <v>3.6</v>
      </c>
      <c r="F429" s="2">
        <v>74.45</v>
      </c>
      <c r="G429" t="s">
        <v>629</v>
      </c>
      <c r="H429" t="s">
        <v>14</v>
      </c>
      <c r="I429" t="s">
        <v>14</v>
      </c>
    </row>
    <row r="430" spans="1:9">
      <c r="A430" t="s">
        <v>644</v>
      </c>
      <c r="B430" t="s">
        <v>628</v>
      </c>
      <c r="C430" t="s">
        <v>645</v>
      </c>
      <c r="D430" s="1">
        <v>20.65</v>
      </c>
      <c r="E430" s="2">
        <v>7</v>
      </c>
      <c r="F430" s="2">
        <v>144.55</v>
      </c>
      <c r="G430" t="s">
        <v>629</v>
      </c>
      <c r="H430" t="s">
        <v>14</v>
      </c>
      <c r="I430" t="s">
        <v>14</v>
      </c>
    </row>
    <row r="431" spans="1:9">
      <c r="A431" t="s">
        <v>646</v>
      </c>
      <c r="B431" t="s">
        <v>628</v>
      </c>
      <c r="C431" t="s">
        <v>112</v>
      </c>
      <c r="D431" s="1">
        <v>20.63</v>
      </c>
      <c r="E431" s="2">
        <v>6.1</v>
      </c>
      <c r="F431" s="2">
        <v>125.84</v>
      </c>
      <c r="G431" t="s">
        <v>629</v>
      </c>
      <c r="H431" t="s">
        <v>14</v>
      </c>
      <c r="I431" t="s">
        <v>14</v>
      </c>
    </row>
    <row r="432" spans="1:9">
      <c r="A432" t="s">
        <v>647</v>
      </c>
      <c r="B432" t="s">
        <v>628</v>
      </c>
      <c r="C432" t="s">
        <v>101</v>
      </c>
      <c r="D432" s="1">
        <v>20.73</v>
      </c>
      <c r="E432" s="2">
        <v>4.45</v>
      </c>
      <c r="F432" s="2">
        <v>92.25</v>
      </c>
      <c r="G432" t="s">
        <v>629</v>
      </c>
      <c r="H432" t="s">
        <v>14</v>
      </c>
      <c r="I432" t="s">
        <v>14</v>
      </c>
    </row>
    <row r="433" spans="1:9">
      <c r="A433" t="s">
        <v>648</v>
      </c>
      <c r="B433" t="s">
        <v>628</v>
      </c>
      <c r="C433" t="s">
        <v>112</v>
      </c>
      <c r="D433" s="1">
        <v>20.62</v>
      </c>
      <c r="E433" s="2">
        <v>6.1</v>
      </c>
      <c r="F433" s="2">
        <v>125.78</v>
      </c>
      <c r="G433" t="s">
        <v>629</v>
      </c>
      <c r="H433" t="s">
        <v>14</v>
      </c>
      <c r="I433" t="s">
        <v>14</v>
      </c>
    </row>
    <row r="434" spans="1:9">
      <c r="A434" t="s">
        <v>649</v>
      </c>
      <c r="B434" t="s">
        <v>628</v>
      </c>
      <c r="C434" t="s">
        <v>141</v>
      </c>
      <c r="D434" s="1">
        <v>20.7</v>
      </c>
      <c r="E434" s="2">
        <v>4.3</v>
      </c>
      <c r="F434" s="2">
        <v>89.01</v>
      </c>
      <c r="G434" t="s">
        <v>629</v>
      </c>
      <c r="H434" t="s">
        <v>14</v>
      </c>
      <c r="I434" t="s">
        <v>14</v>
      </c>
    </row>
    <row r="435" spans="1:9">
      <c r="A435" t="s">
        <v>650</v>
      </c>
      <c r="B435" t="s">
        <v>628</v>
      </c>
      <c r="C435" t="s">
        <v>651</v>
      </c>
      <c r="D435" s="1">
        <v>20.72</v>
      </c>
      <c r="E435" s="2">
        <v>4.3</v>
      </c>
      <c r="F435" s="2">
        <v>89.1</v>
      </c>
      <c r="G435" t="s">
        <v>629</v>
      </c>
      <c r="H435" t="s">
        <v>14</v>
      </c>
      <c r="I435" t="s">
        <v>14</v>
      </c>
    </row>
    <row r="436" spans="1:9">
      <c r="A436" t="s">
        <v>652</v>
      </c>
      <c r="B436" t="s">
        <v>628</v>
      </c>
      <c r="C436" t="s">
        <v>141</v>
      </c>
      <c r="D436" s="1">
        <v>20.68</v>
      </c>
      <c r="E436" s="2">
        <v>4.3</v>
      </c>
      <c r="F436" s="2">
        <v>88.92</v>
      </c>
      <c r="G436" t="s">
        <v>629</v>
      </c>
      <c r="H436" t="s">
        <v>14</v>
      </c>
      <c r="I436" t="s">
        <v>14</v>
      </c>
    </row>
    <row r="437" spans="1:9">
      <c r="A437" t="s">
        <v>653</v>
      </c>
      <c r="B437" t="s">
        <v>628</v>
      </c>
      <c r="C437" t="s">
        <v>108</v>
      </c>
      <c r="D437" s="1">
        <v>20.84</v>
      </c>
      <c r="E437" s="2">
        <v>6.3</v>
      </c>
      <c r="F437" s="2">
        <v>131.29</v>
      </c>
      <c r="G437" t="s">
        <v>629</v>
      </c>
      <c r="H437" t="s">
        <v>14</v>
      </c>
      <c r="I437" t="s">
        <v>14</v>
      </c>
    </row>
    <row r="438" spans="1:9">
      <c r="A438" t="s">
        <v>654</v>
      </c>
      <c r="B438" t="s">
        <v>628</v>
      </c>
      <c r="C438" t="s">
        <v>123</v>
      </c>
      <c r="D438" s="1">
        <v>20.79</v>
      </c>
      <c r="E438" s="2">
        <v>4.45</v>
      </c>
      <c r="F438" s="2">
        <v>92.52</v>
      </c>
      <c r="G438" t="s">
        <v>629</v>
      </c>
      <c r="H438" t="s">
        <v>14</v>
      </c>
      <c r="I438" t="s">
        <v>14</v>
      </c>
    </row>
    <row r="439" spans="1:9">
      <c r="A439" t="s">
        <v>655</v>
      </c>
      <c r="B439" t="s">
        <v>628</v>
      </c>
      <c r="C439" t="s">
        <v>141</v>
      </c>
      <c r="D439" s="1">
        <v>20.81</v>
      </c>
      <c r="E439" s="2">
        <v>4.3</v>
      </c>
      <c r="F439" s="2">
        <v>89.48</v>
      </c>
      <c r="G439" t="s">
        <v>629</v>
      </c>
      <c r="H439" t="s">
        <v>14</v>
      </c>
      <c r="I439" t="s">
        <v>14</v>
      </c>
    </row>
    <row r="440" spans="1:9">
      <c r="A440" t="s">
        <v>656</v>
      </c>
      <c r="B440" t="s">
        <v>628</v>
      </c>
      <c r="C440" t="s">
        <v>643</v>
      </c>
      <c r="D440" s="1">
        <v>20.8</v>
      </c>
      <c r="E440" s="2">
        <v>3.6</v>
      </c>
      <c r="F440" s="2">
        <v>74.88</v>
      </c>
      <c r="G440" t="s">
        <v>629</v>
      </c>
      <c r="H440" t="s">
        <v>14</v>
      </c>
      <c r="I440" t="s">
        <v>14</v>
      </c>
    </row>
    <row r="441" spans="1:9">
      <c r="A441" t="s">
        <v>657</v>
      </c>
      <c r="B441" t="s">
        <v>628</v>
      </c>
      <c r="C441" t="s">
        <v>108</v>
      </c>
      <c r="D441" s="1">
        <v>20.75</v>
      </c>
      <c r="E441" s="2">
        <v>6.3</v>
      </c>
      <c r="F441" s="2">
        <v>130.72</v>
      </c>
      <c r="G441" t="s">
        <v>629</v>
      </c>
      <c r="H441" t="s">
        <v>14</v>
      </c>
      <c r="I441" t="s">
        <v>14</v>
      </c>
    </row>
    <row r="442" spans="1:9">
      <c r="A442" t="s">
        <v>658</v>
      </c>
      <c r="B442" t="s">
        <v>628</v>
      </c>
      <c r="C442" t="s">
        <v>110</v>
      </c>
      <c r="D442" s="1">
        <v>20.91</v>
      </c>
      <c r="E442" s="2">
        <v>7</v>
      </c>
      <c r="F442" s="2">
        <v>146.37</v>
      </c>
      <c r="G442" t="s">
        <v>629</v>
      </c>
      <c r="H442" t="s">
        <v>14</v>
      </c>
      <c r="I442" t="s">
        <v>14</v>
      </c>
    </row>
    <row r="443" spans="1:9">
      <c r="A443" t="s">
        <v>659</v>
      </c>
      <c r="B443" t="s">
        <v>628</v>
      </c>
      <c r="C443" t="s">
        <v>143</v>
      </c>
      <c r="D443" s="1">
        <v>20.82</v>
      </c>
      <c r="E443" s="2">
        <v>5.6</v>
      </c>
      <c r="F443" s="2">
        <v>116.59</v>
      </c>
      <c r="G443" t="s">
        <v>629</v>
      </c>
      <c r="H443" t="s">
        <v>14</v>
      </c>
      <c r="I443" t="s">
        <v>14</v>
      </c>
    </row>
    <row r="444" spans="1:9">
      <c r="A444" t="s">
        <v>660</v>
      </c>
      <c r="B444" t="s">
        <v>628</v>
      </c>
      <c r="C444" t="s">
        <v>661</v>
      </c>
      <c r="D444" s="1">
        <v>20.85</v>
      </c>
      <c r="E444" s="2">
        <v>4.85</v>
      </c>
      <c r="F444" s="2">
        <v>101.12</v>
      </c>
      <c r="G444" t="s">
        <v>629</v>
      </c>
      <c r="H444" t="s">
        <v>14</v>
      </c>
      <c r="I444" t="s">
        <v>14</v>
      </c>
    </row>
    <row r="445" spans="1:9">
      <c r="A445" t="s">
        <v>662</v>
      </c>
      <c r="B445" t="s">
        <v>628</v>
      </c>
      <c r="C445" t="s">
        <v>98</v>
      </c>
      <c r="D445" s="1">
        <v>20.72</v>
      </c>
      <c r="E445" s="2">
        <v>4.3</v>
      </c>
      <c r="F445" s="2">
        <v>89.1</v>
      </c>
      <c r="G445" t="s">
        <v>629</v>
      </c>
      <c r="H445" t="s">
        <v>14</v>
      </c>
      <c r="I445" t="s">
        <v>14</v>
      </c>
    </row>
    <row r="446" spans="1:9">
      <c r="A446" t="s">
        <v>663</v>
      </c>
      <c r="B446" t="s">
        <v>628</v>
      </c>
      <c r="C446" t="s">
        <v>114</v>
      </c>
      <c r="D446" s="1">
        <v>20.84</v>
      </c>
      <c r="E446" s="2">
        <v>5.85</v>
      </c>
      <c r="F446" s="2">
        <v>121.91</v>
      </c>
      <c r="G446" t="s">
        <v>629</v>
      </c>
      <c r="H446" t="s">
        <v>14</v>
      </c>
      <c r="I446" t="s">
        <v>14</v>
      </c>
    </row>
    <row r="447" spans="1:9">
      <c r="A447" t="s">
        <v>664</v>
      </c>
      <c r="B447" t="s">
        <v>628</v>
      </c>
      <c r="C447" t="s">
        <v>108</v>
      </c>
      <c r="D447" s="1">
        <v>20.9</v>
      </c>
      <c r="E447" s="2">
        <v>6.3</v>
      </c>
      <c r="F447" s="2">
        <v>131.67</v>
      </c>
      <c r="G447" t="s">
        <v>629</v>
      </c>
      <c r="H447" t="s">
        <v>14</v>
      </c>
      <c r="I447" t="s">
        <v>14</v>
      </c>
    </row>
    <row r="448" spans="1:9">
      <c r="A448" t="s">
        <v>665</v>
      </c>
      <c r="B448" t="s">
        <v>628</v>
      </c>
      <c r="C448" t="s">
        <v>101</v>
      </c>
      <c r="D448" s="1">
        <v>20.83</v>
      </c>
      <c r="E448" s="2">
        <v>4.45</v>
      </c>
      <c r="F448" s="2">
        <v>92.69</v>
      </c>
      <c r="G448" t="s">
        <v>629</v>
      </c>
      <c r="H448" t="s">
        <v>14</v>
      </c>
      <c r="I448" t="s">
        <v>14</v>
      </c>
    </row>
    <row r="449" spans="1:9">
      <c r="A449" t="s">
        <v>666</v>
      </c>
      <c r="B449" t="s">
        <v>628</v>
      </c>
      <c r="C449" t="s">
        <v>141</v>
      </c>
      <c r="D449" s="1">
        <v>20.84</v>
      </c>
      <c r="E449" s="2">
        <v>4.3</v>
      </c>
      <c r="F449" s="2">
        <v>89.61</v>
      </c>
      <c r="G449" t="s">
        <v>629</v>
      </c>
      <c r="H449" t="s">
        <v>14</v>
      </c>
      <c r="I449" t="s">
        <v>14</v>
      </c>
    </row>
    <row r="450" spans="1:9">
      <c r="A450" t="s">
        <v>667</v>
      </c>
      <c r="B450" t="s">
        <v>628</v>
      </c>
      <c r="C450" t="s">
        <v>668</v>
      </c>
      <c r="D450" s="1">
        <v>20.85</v>
      </c>
      <c r="E450" s="2">
        <v>8.15</v>
      </c>
      <c r="F450" s="2">
        <v>169.93</v>
      </c>
      <c r="G450" t="s">
        <v>629</v>
      </c>
      <c r="H450" t="s">
        <v>14</v>
      </c>
      <c r="I450" t="s">
        <v>14</v>
      </c>
    </row>
    <row r="451" spans="1:9">
      <c r="A451" t="s">
        <v>669</v>
      </c>
      <c r="B451" t="s">
        <v>628</v>
      </c>
      <c r="C451" t="s">
        <v>670</v>
      </c>
      <c r="D451" s="1">
        <v>20.83</v>
      </c>
      <c r="E451" s="2">
        <v>5.05</v>
      </c>
      <c r="F451" s="2">
        <v>105.19</v>
      </c>
      <c r="G451" t="s">
        <v>629</v>
      </c>
      <c r="H451" t="s">
        <v>14</v>
      </c>
      <c r="I451" t="s">
        <v>14</v>
      </c>
    </row>
    <row r="452" spans="1:9">
      <c r="A452" t="s">
        <v>671</v>
      </c>
      <c r="B452" t="s">
        <v>628</v>
      </c>
      <c r="C452" t="s">
        <v>123</v>
      </c>
      <c r="D452" s="1">
        <v>20.79</v>
      </c>
      <c r="E452" s="2">
        <v>4.45</v>
      </c>
      <c r="F452" s="2">
        <v>92.52</v>
      </c>
      <c r="G452" t="s">
        <v>629</v>
      </c>
      <c r="H452" t="s">
        <v>14</v>
      </c>
      <c r="I452" t="s">
        <v>14</v>
      </c>
    </row>
    <row r="453" spans="1:9">
      <c r="A453" t="s">
        <v>672</v>
      </c>
      <c r="B453" t="s">
        <v>673</v>
      </c>
      <c r="C453" t="s">
        <v>605</v>
      </c>
      <c r="D453" s="1">
        <v>17.1</v>
      </c>
      <c r="E453" s="2">
        <v>4.3</v>
      </c>
      <c r="F453" s="2">
        <v>73.53</v>
      </c>
      <c r="G453" t="s">
        <v>674</v>
      </c>
      <c r="H453" t="s">
        <v>14</v>
      </c>
      <c r="I453" t="s">
        <v>14</v>
      </c>
    </row>
    <row r="454" spans="1:9">
      <c r="A454" t="s">
        <v>675</v>
      </c>
      <c r="B454" t="s">
        <v>673</v>
      </c>
      <c r="C454" t="s">
        <v>605</v>
      </c>
      <c r="D454" s="1">
        <v>17.53</v>
      </c>
      <c r="E454" s="2">
        <v>4.3</v>
      </c>
      <c r="F454" s="2">
        <v>75.38</v>
      </c>
      <c r="G454" t="s">
        <v>674</v>
      </c>
      <c r="H454" t="s">
        <v>14</v>
      </c>
      <c r="I454" t="s">
        <v>14</v>
      </c>
    </row>
    <row r="455" spans="1:9">
      <c r="A455" t="s">
        <v>676</v>
      </c>
      <c r="B455" t="s">
        <v>673</v>
      </c>
      <c r="C455" t="s">
        <v>677</v>
      </c>
      <c r="D455" s="1">
        <v>17</v>
      </c>
      <c r="E455" s="2">
        <v>4.8</v>
      </c>
      <c r="F455" s="2">
        <v>81.6</v>
      </c>
      <c r="G455" t="s">
        <v>674</v>
      </c>
      <c r="H455" t="s">
        <v>14</v>
      </c>
      <c r="I455" t="s">
        <v>14</v>
      </c>
    </row>
    <row r="456" spans="1:9">
      <c r="A456" t="s">
        <v>678</v>
      </c>
      <c r="B456" t="s">
        <v>673</v>
      </c>
      <c r="C456" t="s">
        <v>679</v>
      </c>
      <c r="D456" s="1">
        <v>17.5</v>
      </c>
      <c r="E456" s="2">
        <v>4.3</v>
      </c>
      <c r="F456" s="2">
        <v>75.25</v>
      </c>
      <c r="G456" t="s">
        <v>674</v>
      </c>
      <c r="H456" t="s">
        <v>14</v>
      </c>
      <c r="I456" t="s">
        <v>14</v>
      </c>
    </row>
    <row r="457" spans="1:9">
      <c r="A457" t="s">
        <v>680</v>
      </c>
      <c r="B457" t="s">
        <v>673</v>
      </c>
      <c r="C457" t="s">
        <v>681</v>
      </c>
      <c r="D457" s="1">
        <v>17.04</v>
      </c>
      <c r="E457" s="2">
        <v>11.4</v>
      </c>
      <c r="F457" s="2">
        <v>194.26</v>
      </c>
      <c r="G457" t="s">
        <v>674</v>
      </c>
      <c r="H457" t="s">
        <v>14</v>
      </c>
      <c r="I457" t="s">
        <v>14</v>
      </c>
    </row>
    <row r="458" spans="1:9">
      <c r="A458" t="s">
        <v>682</v>
      </c>
      <c r="B458" t="s">
        <v>673</v>
      </c>
      <c r="C458" t="s">
        <v>679</v>
      </c>
      <c r="D458" s="1">
        <v>17.12</v>
      </c>
      <c r="E458" s="2">
        <v>4.3</v>
      </c>
      <c r="F458" s="2">
        <v>73.62</v>
      </c>
      <c r="G458" t="s">
        <v>674</v>
      </c>
      <c r="H458" t="s">
        <v>14</v>
      </c>
      <c r="I458" t="s">
        <v>14</v>
      </c>
    </row>
    <row r="459" spans="1:9">
      <c r="A459" t="s">
        <v>683</v>
      </c>
      <c r="B459" t="s">
        <v>673</v>
      </c>
      <c r="C459" t="s">
        <v>550</v>
      </c>
      <c r="D459" s="1">
        <v>17.09</v>
      </c>
      <c r="E459" s="2">
        <v>6.85</v>
      </c>
      <c r="F459" s="2">
        <v>117.07</v>
      </c>
      <c r="G459" t="s">
        <v>674</v>
      </c>
      <c r="H459" t="s">
        <v>14</v>
      </c>
      <c r="I459" t="s">
        <v>14</v>
      </c>
    </row>
    <row r="460" spans="1:9">
      <c r="A460" t="s">
        <v>684</v>
      </c>
      <c r="B460" t="s">
        <v>673</v>
      </c>
      <c r="C460" t="s">
        <v>252</v>
      </c>
      <c r="D460" s="1">
        <v>17.33</v>
      </c>
      <c r="E460" s="2">
        <v>5.05</v>
      </c>
      <c r="F460" s="2">
        <v>87.52</v>
      </c>
      <c r="G460" t="s">
        <v>674</v>
      </c>
      <c r="H460" t="s">
        <v>14</v>
      </c>
      <c r="I460" t="s">
        <v>14</v>
      </c>
    </row>
    <row r="461" spans="1:9">
      <c r="A461" t="s">
        <v>685</v>
      </c>
      <c r="B461" t="s">
        <v>673</v>
      </c>
      <c r="C461" t="s">
        <v>236</v>
      </c>
      <c r="D461" s="1">
        <v>17.45</v>
      </c>
      <c r="E461" s="2">
        <v>5.05</v>
      </c>
      <c r="F461" s="2">
        <v>88.12</v>
      </c>
      <c r="G461" t="s">
        <v>674</v>
      </c>
      <c r="H461" t="s">
        <v>14</v>
      </c>
      <c r="I461" t="s">
        <v>14</v>
      </c>
    </row>
    <row r="462" spans="1:9">
      <c r="A462" t="s">
        <v>686</v>
      </c>
      <c r="B462" t="s">
        <v>673</v>
      </c>
      <c r="C462" t="s">
        <v>229</v>
      </c>
      <c r="D462" s="1">
        <v>17.52</v>
      </c>
      <c r="E462" s="2">
        <v>6.6</v>
      </c>
      <c r="F462" s="2">
        <v>115.63</v>
      </c>
      <c r="G462" t="s">
        <v>674</v>
      </c>
      <c r="H462" t="s">
        <v>14</v>
      </c>
      <c r="I462" t="s">
        <v>14</v>
      </c>
    </row>
    <row r="463" spans="1:9">
      <c r="A463" t="s">
        <v>687</v>
      </c>
      <c r="B463" t="s">
        <v>673</v>
      </c>
      <c r="C463" t="s">
        <v>688</v>
      </c>
      <c r="D463" s="1">
        <v>17.04</v>
      </c>
      <c r="E463" s="2">
        <v>5.05</v>
      </c>
      <c r="F463" s="2">
        <v>86.05</v>
      </c>
      <c r="G463" t="s">
        <v>674</v>
      </c>
      <c r="H463" t="s">
        <v>14</v>
      </c>
      <c r="I463" t="s">
        <v>14</v>
      </c>
    </row>
    <row r="464" spans="1:9">
      <c r="A464" t="s">
        <v>689</v>
      </c>
      <c r="B464" t="s">
        <v>673</v>
      </c>
      <c r="C464" t="s">
        <v>690</v>
      </c>
      <c r="D464" s="1">
        <v>16.92</v>
      </c>
      <c r="E464" s="2">
        <v>6.1</v>
      </c>
      <c r="F464" s="2">
        <v>103.21</v>
      </c>
      <c r="G464" t="s">
        <v>674</v>
      </c>
      <c r="H464" t="s">
        <v>14</v>
      </c>
      <c r="I464" t="s">
        <v>14</v>
      </c>
    </row>
    <row r="465" spans="1:9">
      <c r="A465" t="s">
        <v>691</v>
      </c>
      <c r="B465" t="s">
        <v>673</v>
      </c>
      <c r="C465" t="s">
        <v>692</v>
      </c>
      <c r="D465" s="1">
        <v>17.48</v>
      </c>
      <c r="E465" s="2">
        <v>4.1</v>
      </c>
      <c r="F465" s="2">
        <v>71.67</v>
      </c>
      <c r="G465" t="s">
        <v>674</v>
      </c>
      <c r="H465" t="s">
        <v>14</v>
      </c>
      <c r="I465" t="s">
        <v>14</v>
      </c>
    </row>
    <row r="466" spans="1:9">
      <c r="A466" t="s">
        <v>693</v>
      </c>
      <c r="B466" t="s">
        <v>673</v>
      </c>
      <c r="C466" t="s">
        <v>340</v>
      </c>
      <c r="D466" s="1">
        <v>16.98</v>
      </c>
      <c r="E466" s="2">
        <v>4.85</v>
      </c>
      <c r="F466" s="2">
        <v>82.35</v>
      </c>
      <c r="G466" t="s">
        <v>674</v>
      </c>
      <c r="H466" t="s">
        <v>14</v>
      </c>
      <c r="I466" t="s">
        <v>14</v>
      </c>
    </row>
    <row r="467" spans="1:9">
      <c r="A467" t="s">
        <v>694</v>
      </c>
      <c r="B467" t="s">
        <v>673</v>
      </c>
      <c r="C467" t="s">
        <v>346</v>
      </c>
      <c r="D467" s="1">
        <v>17.06</v>
      </c>
      <c r="E467" s="2">
        <v>5.85</v>
      </c>
      <c r="F467" s="2">
        <v>99.8</v>
      </c>
      <c r="G467" t="s">
        <v>674</v>
      </c>
      <c r="H467" t="s">
        <v>14</v>
      </c>
      <c r="I467" t="s">
        <v>14</v>
      </c>
    </row>
    <row r="468" spans="1:9">
      <c r="A468" t="s">
        <v>695</v>
      </c>
      <c r="B468" t="s">
        <v>673</v>
      </c>
      <c r="C468" t="s">
        <v>333</v>
      </c>
      <c r="D468" s="1">
        <v>17.05</v>
      </c>
      <c r="E468" s="2">
        <v>4.85</v>
      </c>
      <c r="F468" s="2">
        <v>82.69</v>
      </c>
      <c r="G468" t="s">
        <v>674</v>
      </c>
      <c r="H468" t="s">
        <v>14</v>
      </c>
      <c r="I468" t="s">
        <v>14</v>
      </c>
    </row>
    <row r="469" spans="1:9">
      <c r="A469" t="s">
        <v>696</v>
      </c>
      <c r="B469" t="s">
        <v>673</v>
      </c>
      <c r="C469" t="s">
        <v>242</v>
      </c>
      <c r="D469" s="1">
        <v>17.47</v>
      </c>
      <c r="E469" s="2">
        <v>4.1</v>
      </c>
      <c r="F469" s="2">
        <v>71.63</v>
      </c>
      <c r="G469" t="s">
        <v>674</v>
      </c>
      <c r="H469" t="s">
        <v>14</v>
      </c>
      <c r="I469" t="s">
        <v>14</v>
      </c>
    </row>
    <row r="470" spans="1:9">
      <c r="A470" t="s">
        <v>697</v>
      </c>
      <c r="B470" t="s">
        <v>673</v>
      </c>
      <c r="C470" t="s">
        <v>698</v>
      </c>
      <c r="D470" s="1">
        <v>16.97</v>
      </c>
      <c r="E470" s="2">
        <v>5.35</v>
      </c>
      <c r="F470" s="2">
        <v>90.79</v>
      </c>
      <c r="G470" t="s">
        <v>674</v>
      </c>
      <c r="H470" t="s">
        <v>14</v>
      </c>
      <c r="I470" t="s">
        <v>14</v>
      </c>
    </row>
    <row r="471" spans="1:9">
      <c r="A471" t="s">
        <v>699</v>
      </c>
      <c r="B471" t="s">
        <v>673</v>
      </c>
      <c r="C471" t="s">
        <v>252</v>
      </c>
      <c r="D471" s="1">
        <v>16.91</v>
      </c>
      <c r="E471" s="2">
        <v>5.05</v>
      </c>
      <c r="F471" s="2">
        <v>85.4</v>
      </c>
      <c r="G471" t="s">
        <v>674</v>
      </c>
      <c r="H471" t="s">
        <v>14</v>
      </c>
      <c r="I471" t="s">
        <v>14</v>
      </c>
    </row>
    <row r="472" spans="1:9">
      <c r="A472" t="s">
        <v>700</v>
      </c>
      <c r="B472" t="s">
        <v>673</v>
      </c>
      <c r="C472" t="s">
        <v>242</v>
      </c>
      <c r="D472" s="1">
        <v>17.4</v>
      </c>
      <c r="E472" s="2">
        <v>4.1</v>
      </c>
      <c r="F472" s="2">
        <v>71.34</v>
      </c>
      <c r="G472" t="s">
        <v>674</v>
      </c>
      <c r="H472" t="s">
        <v>14</v>
      </c>
      <c r="I472" t="s">
        <v>14</v>
      </c>
    </row>
    <row r="473" spans="1:9">
      <c r="A473" t="s">
        <v>701</v>
      </c>
      <c r="B473" t="s">
        <v>673</v>
      </c>
      <c r="C473" t="s">
        <v>690</v>
      </c>
      <c r="D473" s="1">
        <v>16.84</v>
      </c>
      <c r="E473" s="2">
        <v>6.1</v>
      </c>
      <c r="F473" s="2">
        <v>102.72</v>
      </c>
      <c r="G473" t="s">
        <v>674</v>
      </c>
      <c r="H473" t="s">
        <v>14</v>
      </c>
      <c r="I473" t="s">
        <v>14</v>
      </c>
    </row>
    <row r="474" spans="1:9">
      <c r="A474" t="s">
        <v>702</v>
      </c>
      <c r="B474" t="s">
        <v>673</v>
      </c>
      <c r="C474" t="s">
        <v>234</v>
      </c>
      <c r="D474" s="1">
        <v>16.87</v>
      </c>
      <c r="E474" s="2">
        <v>4.1</v>
      </c>
      <c r="F474" s="2">
        <v>69.17</v>
      </c>
      <c r="G474" t="s">
        <v>674</v>
      </c>
      <c r="H474" t="s">
        <v>14</v>
      </c>
      <c r="I474" t="s">
        <v>14</v>
      </c>
    </row>
    <row r="475" spans="1:9">
      <c r="A475" t="s">
        <v>703</v>
      </c>
      <c r="B475" t="s">
        <v>673</v>
      </c>
      <c r="C475" t="s">
        <v>236</v>
      </c>
      <c r="D475" s="1">
        <v>16.83</v>
      </c>
      <c r="E475" s="2">
        <v>5.05</v>
      </c>
      <c r="F475" s="2">
        <v>84.99</v>
      </c>
      <c r="G475" t="s">
        <v>674</v>
      </c>
      <c r="H475" t="s">
        <v>14</v>
      </c>
      <c r="I475" t="s">
        <v>14</v>
      </c>
    </row>
    <row r="476" spans="1:9">
      <c r="A476" t="s">
        <v>704</v>
      </c>
      <c r="B476" t="s">
        <v>673</v>
      </c>
      <c r="C476" t="s">
        <v>244</v>
      </c>
      <c r="D476" s="1">
        <v>16.81</v>
      </c>
      <c r="E476" s="2">
        <v>12.9</v>
      </c>
      <c r="F476" s="2">
        <v>216.85</v>
      </c>
      <c r="G476" t="s">
        <v>674</v>
      </c>
      <c r="H476" t="s">
        <v>14</v>
      </c>
      <c r="I476" t="s">
        <v>14</v>
      </c>
    </row>
    <row r="477" spans="1:9">
      <c r="A477" t="s">
        <v>705</v>
      </c>
      <c r="B477" t="s">
        <v>673</v>
      </c>
      <c r="C477" t="s">
        <v>234</v>
      </c>
      <c r="D477" s="1">
        <v>16.77</v>
      </c>
      <c r="E477" s="2">
        <v>4.1</v>
      </c>
      <c r="F477" s="2">
        <v>68.76</v>
      </c>
      <c r="G477" t="s">
        <v>674</v>
      </c>
      <c r="H477" t="s">
        <v>14</v>
      </c>
      <c r="I477" t="s">
        <v>14</v>
      </c>
    </row>
    <row r="478" spans="1:9">
      <c r="A478" t="s">
        <v>706</v>
      </c>
      <c r="B478" t="s">
        <v>673</v>
      </c>
      <c r="C478" t="s">
        <v>707</v>
      </c>
      <c r="D478" s="1">
        <v>16.88</v>
      </c>
      <c r="E478" s="2">
        <v>3.6</v>
      </c>
      <c r="F478" s="2">
        <v>60.77</v>
      </c>
      <c r="G478" t="s">
        <v>674</v>
      </c>
      <c r="H478" t="s">
        <v>14</v>
      </c>
      <c r="I478" t="s">
        <v>14</v>
      </c>
    </row>
    <row r="479" spans="1:9">
      <c r="A479" t="s">
        <v>708</v>
      </c>
      <c r="B479" t="s">
        <v>673</v>
      </c>
      <c r="C479" t="s">
        <v>234</v>
      </c>
      <c r="D479" s="1">
        <v>17.32</v>
      </c>
      <c r="E479" s="2">
        <v>4.1</v>
      </c>
      <c r="F479" s="2">
        <v>71.01</v>
      </c>
      <c r="G479" t="s">
        <v>674</v>
      </c>
      <c r="H479" t="s">
        <v>14</v>
      </c>
      <c r="I479" t="s">
        <v>14</v>
      </c>
    </row>
    <row r="480" spans="1:9">
      <c r="A480" t="s">
        <v>709</v>
      </c>
      <c r="B480" t="s">
        <v>673</v>
      </c>
      <c r="C480" t="s">
        <v>252</v>
      </c>
      <c r="D480" s="1">
        <v>16.94</v>
      </c>
      <c r="E480" s="2">
        <v>5.05</v>
      </c>
      <c r="F480" s="2">
        <v>85.55</v>
      </c>
      <c r="G480" t="s">
        <v>674</v>
      </c>
      <c r="H480" t="s">
        <v>14</v>
      </c>
      <c r="I480" t="s">
        <v>14</v>
      </c>
    </row>
    <row r="481" spans="1:9">
      <c r="A481" t="s">
        <v>710</v>
      </c>
      <c r="B481" t="s">
        <v>673</v>
      </c>
      <c r="C481" t="s">
        <v>238</v>
      </c>
      <c r="D481" s="1">
        <v>16.94</v>
      </c>
      <c r="E481" s="2">
        <v>5.35</v>
      </c>
      <c r="F481" s="2">
        <v>90.63</v>
      </c>
      <c r="G481" t="s">
        <v>674</v>
      </c>
      <c r="H481" t="s">
        <v>14</v>
      </c>
      <c r="I481" t="s">
        <v>14</v>
      </c>
    </row>
    <row r="482" spans="1:9">
      <c r="A482" t="s">
        <v>711</v>
      </c>
      <c r="B482" t="s">
        <v>673</v>
      </c>
      <c r="C482" t="s">
        <v>252</v>
      </c>
      <c r="D482" s="1">
        <v>16.81</v>
      </c>
      <c r="E482" s="2">
        <v>5.05</v>
      </c>
      <c r="F482" s="2">
        <v>84.89</v>
      </c>
      <c r="G482" t="s">
        <v>674</v>
      </c>
      <c r="H482" t="s">
        <v>14</v>
      </c>
      <c r="I482" t="s">
        <v>14</v>
      </c>
    </row>
    <row r="483" spans="1:9">
      <c r="A483" t="s">
        <v>712</v>
      </c>
      <c r="B483" t="s">
        <v>673</v>
      </c>
      <c r="C483" t="s">
        <v>244</v>
      </c>
      <c r="D483" s="1">
        <v>16.82</v>
      </c>
      <c r="E483" s="2">
        <v>12.9</v>
      </c>
      <c r="F483" s="2">
        <v>216.98</v>
      </c>
      <c r="G483" t="s">
        <v>674</v>
      </c>
      <c r="H483" t="s">
        <v>14</v>
      </c>
      <c r="I483" t="s">
        <v>14</v>
      </c>
    </row>
    <row r="484" spans="1:9">
      <c r="A484" t="s">
        <v>713</v>
      </c>
      <c r="B484" t="s">
        <v>673</v>
      </c>
      <c r="C484" t="s">
        <v>714</v>
      </c>
      <c r="D484" s="1">
        <v>16.8</v>
      </c>
      <c r="E484" s="2">
        <v>4.85</v>
      </c>
      <c r="F484" s="2">
        <v>81.48</v>
      </c>
      <c r="G484" t="s">
        <v>674</v>
      </c>
      <c r="H484" t="s">
        <v>14</v>
      </c>
      <c r="I484" t="s">
        <v>14</v>
      </c>
    </row>
    <row r="485" spans="1:9">
      <c r="A485" t="s">
        <v>715</v>
      </c>
      <c r="B485" t="s">
        <v>673</v>
      </c>
      <c r="C485" t="s">
        <v>716</v>
      </c>
      <c r="D485" s="1">
        <v>1</v>
      </c>
      <c r="E485" s="2">
        <v>40</v>
      </c>
      <c r="F485" s="2">
        <v>40</v>
      </c>
      <c r="G485" t="s">
        <v>674</v>
      </c>
      <c r="H485" t="s">
        <v>14</v>
      </c>
      <c r="I485" t="s">
        <v>14</v>
      </c>
    </row>
    <row r="486" spans="1:9">
      <c r="A486" t="s">
        <v>717</v>
      </c>
      <c r="B486" t="s">
        <v>673</v>
      </c>
      <c r="C486" t="s">
        <v>716</v>
      </c>
      <c r="D486" s="1">
        <v>8.2</v>
      </c>
      <c r="E486" s="2">
        <v>5.05</v>
      </c>
      <c r="F486" s="2">
        <v>41.41</v>
      </c>
      <c r="G486" t="s">
        <v>674</v>
      </c>
      <c r="H486" t="s">
        <v>14</v>
      </c>
      <c r="I486" t="s">
        <v>14</v>
      </c>
    </row>
    <row r="487" spans="1:9">
      <c r="A487" t="s">
        <v>718</v>
      </c>
      <c r="B487" t="s">
        <v>673</v>
      </c>
      <c r="C487" t="s">
        <v>238</v>
      </c>
      <c r="D487" s="1">
        <v>16.96</v>
      </c>
      <c r="E487" s="2">
        <v>5.35</v>
      </c>
      <c r="F487" s="2">
        <v>90.74</v>
      </c>
      <c r="G487" t="s">
        <v>674</v>
      </c>
      <c r="H487" t="s">
        <v>14</v>
      </c>
      <c r="I487" t="s">
        <v>14</v>
      </c>
    </row>
    <row r="488" spans="1:9">
      <c r="A488" t="s">
        <v>719</v>
      </c>
      <c r="B488" t="s">
        <v>673</v>
      </c>
      <c r="C488" t="s">
        <v>232</v>
      </c>
      <c r="D488" s="1">
        <v>16.94</v>
      </c>
      <c r="E488" s="2">
        <v>6.35</v>
      </c>
      <c r="F488" s="2">
        <v>107.57</v>
      </c>
      <c r="G488" t="s">
        <v>674</v>
      </c>
      <c r="H488" t="s">
        <v>14</v>
      </c>
      <c r="I488" t="s">
        <v>14</v>
      </c>
    </row>
    <row r="489" spans="1:9">
      <c r="A489" t="s">
        <v>720</v>
      </c>
      <c r="B489" t="s">
        <v>673</v>
      </c>
      <c r="C489" t="s">
        <v>240</v>
      </c>
      <c r="D489" s="1">
        <v>16.75</v>
      </c>
      <c r="E489" s="2">
        <v>5.35</v>
      </c>
      <c r="F489" s="2">
        <v>89.61</v>
      </c>
      <c r="G489" t="s">
        <v>674</v>
      </c>
      <c r="H489" t="s">
        <v>14</v>
      </c>
      <c r="I489" t="s">
        <v>14</v>
      </c>
    </row>
    <row r="490" spans="1:9">
      <c r="A490" t="s">
        <v>721</v>
      </c>
      <c r="B490" t="s">
        <v>673</v>
      </c>
      <c r="C490" t="s">
        <v>259</v>
      </c>
      <c r="D490" s="1">
        <v>17.31</v>
      </c>
      <c r="E490" s="2">
        <v>4.1</v>
      </c>
      <c r="F490" s="2">
        <v>70.97</v>
      </c>
      <c r="G490" t="s">
        <v>674</v>
      </c>
      <c r="H490" t="s">
        <v>14</v>
      </c>
      <c r="I490" t="s">
        <v>14</v>
      </c>
    </row>
    <row r="491" spans="1:9">
      <c r="A491" t="s">
        <v>722</v>
      </c>
      <c r="B491" t="s">
        <v>673</v>
      </c>
      <c r="C491" t="s">
        <v>244</v>
      </c>
      <c r="D491" s="1">
        <v>17.03</v>
      </c>
      <c r="E491" s="2">
        <v>12.9</v>
      </c>
      <c r="F491" s="2">
        <v>219.69</v>
      </c>
      <c r="G491" t="s">
        <v>674</v>
      </c>
      <c r="H491" t="s">
        <v>14</v>
      </c>
      <c r="I491" t="s">
        <v>14</v>
      </c>
    </row>
    <row r="492" spans="1:9">
      <c r="A492" t="s">
        <v>723</v>
      </c>
      <c r="B492" t="s">
        <v>673</v>
      </c>
      <c r="C492" t="s">
        <v>333</v>
      </c>
      <c r="D492" s="1">
        <v>16.85</v>
      </c>
      <c r="E492" s="2">
        <v>4.85</v>
      </c>
      <c r="F492" s="2">
        <v>81.72</v>
      </c>
      <c r="G492" t="s">
        <v>674</v>
      </c>
      <c r="H492" t="s">
        <v>14</v>
      </c>
      <c r="I492" t="s">
        <v>14</v>
      </c>
    </row>
    <row r="493" spans="1:9">
      <c r="A493" t="s">
        <v>724</v>
      </c>
      <c r="B493" t="s">
        <v>725</v>
      </c>
      <c r="C493" t="s">
        <v>333</v>
      </c>
      <c r="D493" s="1">
        <v>17.04</v>
      </c>
      <c r="E493" s="2">
        <v>4.85</v>
      </c>
      <c r="F493" s="2">
        <v>82.64</v>
      </c>
      <c r="G493" t="s">
        <v>726</v>
      </c>
      <c r="H493" t="s">
        <v>14</v>
      </c>
      <c r="I493" t="s">
        <v>14</v>
      </c>
    </row>
    <row r="494" spans="1:9">
      <c r="A494" t="s">
        <v>727</v>
      </c>
      <c r="B494" t="s">
        <v>725</v>
      </c>
      <c r="C494" t="s">
        <v>728</v>
      </c>
      <c r="D494" s="1">
        <v>17.09</v>
      </c>
      <c r="E494" s="2">
        <v>5.85</v>
      </c>
      <c r="F494" s="2">
        <v>99.98</v>
      </c>
      <c r="G494" t="s">
        <v>726</v>
      </c>
      <c r="H494" t="s">
        <v>14</v>
      </c>
      <c r="I494" t="s">
        <v>14</v>
      </c>
    </row>
    <row r="495" spans="1:9">
      <c r="A495" t="s">
        <v>729</v>
      </c>
      <c r="B495" t="s">
        <v>725</v>
      </c>
      <c r="C495" t="s">
        <v>244</v>
      </c>
      <c r="D495" s="1">
        <v>17.07</v>
      </c>
      <c r="E495" s="2">
        <v>12.9</v>
      </c>
      <c r="F495" s="2">
        <v>220.2</v>
      </c>
      <c r="G495" t="s">
        <v>726</v>
      </c>
      <c r="H495" t="s">
        <v>14</v>
      </c>
      <c r="I495" t="s">
        <v>14</v>
      </c>
    </row>
    <row r="496" spans="1:9">
      <c r="A496" t="s">
        <v>730</v>
      </c>
      <c r="B496" t="s">
        <v>725</v>
      </c>
      <c r="C496" t="s">
        <v>731</v>
      </c>
      <c r="D496" s="1">
        <v>17.01</v>
      </c>
      <c r="E496" s="2">
        <v>6.1</v>
      </c>
      <c r="F496" s="2">
        <v>103.76</v>
      </c>
      <c r="G496" t="s">
        <v>726</v>
      </c>
      <c r="H496" t="s">
        <v>14</v>
      </c>
      <c r="I496" t="s">
        <v>14</v>
      </c>
    </row>
    <row r="497" spans="1:9">
      <c r="A497" t="s">
        <v>732</v>
      </c>
      <c r="B497" t="s">
        <v>725</v>
      </c>
      <c r="C497" t="s">
        <v>242</v>
      </c>
      <c r="D497" s="1">
        <v>17.09</v>
      </c>
      <c r="E497" s="2">
        <v>4.1</v>
      </c>
      <c r="F497" s="2">
        <v>70.07</v>
      </c>
      <c r="G497" t="s">
        <v>726</v>
      </c>
      <c r="H497" t="s">
        <v>14</v>
      </c>
      <c r="I497" t="s">
        <v>14</v>
      </c>
    </row>
    <row r="498" spans="1:9">
      <c r="A498" t="s">
        <v>733</v>
      </c>
      <c r="B498" t="s">
        <v>725</v>
      </c>
      <c r="C498" t="s">
        <v>734</v>
      </c>
      <c r="D498" s="1">
        <v>17.12</v>
      </c>
      <c r="E498" s="2">
        <v>4.1</v>
      </c>
      <c r="F498" s="2">
        <v>70.19</v>
      </c>
      <c r="G498" t="s">
        <v>726</v>
      </c>
      <c r="H498" t="s">
        <v>14</v>
      </c>
      <c r="I498" t="s">
        <v>14</v>
      </c>
    </row>
    <row r="499" spans="1:9">
      <c r="A499" t="s">
        <v>735</v>
      </c>
      <c r="B499" t="s">
        <v>725</v>
      </c>
      <c r="C499" t="s">
        <v>714</v>
      </c>
      <c r="D499" s="1">
        <v>17.21</v>
      </c>
      <c r="E499" s="2">
        <v>4.85</v>
      </c>
      <c r="F499" s="2">
        <v>83.47</v>
      </c>
      <c r="G499" t="s">
        <v>726</v>
      </c>
      <c r="H499" t="s">
        <v>14</v>
      </c>
      <c r="I499" t="s">
        <v>14</v>
      </c>
    </row>
    <row r="500" spans="1:9">
      <c r="A500" t="s">
        <v>736</v>
      </c>
      <c r="B500" t="s">
        <v>725</v>
      </c>
      <c r="C500" t="s">
        <v>236</v>
      </c>
      <c r="D500" s="1">
        <v>17.47</v>
      </c>
      <c r="E500" s="2">
        <v>5.05</v>
      </c>
      <c r="F500" s="2">
        <v>88.22</v>
      </c>
      <c r="G500" t="s">
        <v>726</v>
      </c>
      <c r="H500" t="s">
        <v>14</v>
      </c>
      <c r="I500" t="s">
        <v>14</v>
      </c>
    </row>
    <row r="501" spans="1:9">
      <c r="A501" t="s">
        <v>737</v>
      </c>
      <c r="B501" t="s">
        <v>725</v>
      </c>
      <c r="C501" t="s">
        <v>244</v>
      </c>
      <c r="D501" s="1">
        <v>17.44</v>
      </c>
      <c r="E501" s="2">
        <v>12.9</v>
      </c>
      <c r="F501" s="2">
        <v>224.98</v>
      </c>
      <c r="G501" t="s">
        <v>726</v>
      </c>
      <c r="H501" t="s">
        <v>14</v>
      </c>
      <c r="I501" t="s">
        <v>14</v>
      </c>
    </row>
    <row r="502" spans="1:9">
      <c r="A502" t="s">
        <v>738</v>
      </c>
      <c r="B502" t="s">
        <v>725</v>
      </c>
      <c r="C502" t="s">
        <v>234</v>
      </c>
      <c r="D502" s="1">
        <v>17.37</v>
      </c>
      <c r="E502" s="2">
        <v>4.1</v>
      </c>
      <c r="F502" s="2">
        <v>71.22</v>
      </c>
      <c r="G502" t="s">
        <v>726</v>
      </c>
      <c r="H502" t="s">
        <v>14</v>
      </c>
      <c r="I502" t="s">
        <v>14</v>
      </c>
    </row>
    <row r="503" spans="1:9">
      <c r="A503" t="s">
        <v>739</v>
      </c>
      <c r="B503" t="s">
        <v>725</v>
      </c>
      <c r="C503" t="s">
        <v>244</v>
      </c>
      <c r="D503" s="1">
        <v>17.45</v>
      </c>
      <c r="E503" s="2">
        <v>12.9</v>
      </c>
      <c r="F503" s="2">
        <v>225.1</v>
      </c>
      <c r="G503" t="s">
        <v>726</v>
      </c>
      <c r="H503" t="s">
        <v>14</v>
      </c>
      <c r="I503" t="s">
        <v>14</v>
      </c>
    </row>
    <row r="504" spans="1:9">
      <c r="A504" t="s">
        <v>740</v>
      </c>
      <c r="B504" t="s">
        <v>725</v>
      </c>
      <c r="C504" t="s">
        <v>234</v>
      </c>
      <c r="D504" s="1">
        <v>17.39</v>
      </c>
      <c r="E504" s="2">
        <v>4.1</v>
      </c>
      <c r="F504" s="2">
        <v>71.3</v>
      </c>
      <c r="G504" t="s">
        <v>726</v>
      </c>
      <c r="H504" t="s">
        <v>14</v>
      </c>
      <c r="I504" t="s">
        <v>14</v>
      </c>
    </row>
    <row r="505" spans="1:9">
      <c r="A505" t="s">
        <v>741</v>
      </c>
      <c r="B505" t="s">
        <v>725</v>
      </c>
      <c r="C505" t="s">
        <v>252</v>
      </c>
      <c r="D505" s="1">
        <v>17.25</v>
      </c>
      <c r="E505" s="2">
        <v>5.05</v>
      </c>
      <c r="F505" s="2">
        <v>87.11</v>
      </c>
      <c r="G505" t="s">
        <v>726</v>
      </c>
      <c r="H505" t="s">
        <v>14</v>
      </c>
      <c r="I505" t="s">
        <v>14</v>
      </c>
    </row>
    <row r="506" spans="1:9">
      <c r="A506" t="s">
        <v>742</v>
      </c>
      <c r="B506" t="s">
        <v>725</v>
      </c>
      <c r="C506" t="s">
        <v>333</v>
      </c>
      <c r="D506" s="1">
        <v>17.28</v>
      </c>
      <c r="E506" s="2">
        <v>4.85</v>
      </c>
      <c r="F506" s="2">
        <v>83.81</v>
      </c>
      <c r="G506" t="s">
        <v>726</v>
      </c>
      <c r="H506" t="s">
        <v>14</v>
      </c>
      <c r="I506" t="s">
        <v>14</v>
      </c>
    </row>
    <row r="507" spans="1:9">
      <c r="A507" t="s">
        <v>743</v>
      </c>
      <c r="B507" t="s">
        <v>725</v>
      </c>
      <c r="C507" t="s">
        <v>244</v>
      </c>
      <c r="D507" s="1">
        <v>17.44</v>
      </c>
      <c r="E507" s="2">
        <v>12.9</v>
      </c>
      <c r="F507" s="2">
        <v>224.98</v>
      </c>
      <c r="G507" t="s">
        <v>726</v>
      </c>
      <c r="H507" t="s">
        <v>14</v>
      </c>
      <c r="I507" t="s">
        <v>14</v>
      </c>
    </row>
    <row r="508" spans="1:9">
      <c r="A508" t="s">
        <v>744</v>
      </c>
      <c r="B508" t="s">
        <v>725</v>
      </c>
      <c r="C508" t="s">
        <v>731</v>
      </c>
      <c r="D508" s="1">
        <v>17.32</v>
      </c>
      <c r="E508" s="2">
        <v>6.1</v>
      </c>
      <c r="F508" s="2">
        <v>105.65</v>
      </c>
      <c r="G508" t="s">
        <v>726</v>
      </c>
      <c r="H508" t="s">
        <v>14</v>
      </c>
      <c r="I508" t="s">
        <v>14</v>
      </c>
    </row>
    <row r="509" spans="1:9">
      <c r="A509" t="s">
        <v>745</v>
      </c>
      <c r="B509" t="s">
        <v>725</v>
      </c>
      <c r="C509" t="s">
        <v>259</v>
      </c>
      <c r="D509" s="1">
        <v>17.44</v>
      </c>
      <c r="E509" s="2">
        <v>4.1</v>
      </c>
      <c r="F509" s="2">
        <v>71.5</v>
      </c>
      <c r="G509" t="s">
        <v>726</v>
      </c>
      <c r="H509" t="s">
        <v>14</v>
      </c>
      <c r="I509" t="s">
        <v>14</v>
      </c>
    </row>
    <row r="510" spans="1:9">
      <c r="A510" t="s">
        <v>746</v>
      </c>
      <c r="B510" t="s">
        <v>725</v>
      </c>
      <c r="C510" t="s">
        <v>229</v>
      </c>
      <c r="D510" s="1">
        <v>17.48</v>
      </c>
      <c r="E510" s="2">
        <v>6.6</v>
      </c>
      <c r="F510" s="2">
        <v>115.37</v>
      </c>
      <c r="G510" t="s">
        <v>726</v>
      </c>
      <c r="H510" t="s">
        <v>14</v>
      </c>
      <c r="I510" t="s">
        <v>14</v>
      </c>
    </row>
    <row r="511" spans="1:9">
      <c r="A511" t="s">
        <v>747</v>
      </c>
      <c r="B511" t="s">
        <v>725</v>
      </c>
      <c r="C511" t="s">
        <v>117</v>
      </c>
      <c r="D511" s="1">
        <v>17.43</v>
      </c>
      <c r="E511" s="2">
        <v>4.1</v>
      </c>
      <c r="F511" s="2">
        <v>71.46</v>
      </c>
      <c r="G511" t="s">
        <v>726</v>
      </c>
      <c r="H511" t="s">
        <v>14</v>
      </c>
      <c r="I511" t="s">
        <v>14</v>
      </c>
    </row>
    <row r="512" spans="1:9">
      <c r="A512" t="s">
        <v>748</v>
      </c>
      <c r="B512" t="s">
        <v>725</v>
      </c>
      <c r="C512" t="s">
        <v>259</v>
      </c>
      <c r="D512" s="1">
        <v>17.42</v>
      </c>
      <c r="E512" s="2">
        <v>4.1</v>
      </c>
      <c r="F512" s="2">
        <v>71.42</v>
      </c>
      <c r="G512" t="s">
        <v>726</v>
      </c>
      <c r="H512" t="s">
        <v>14</v>
      </c>
      <c r="I512" t="s">
        <v>14</v>
      </c>
    </row>
    <row r="513" spans="1:9">
      <c r="A513" t="s">
        <v>749</v>
      </c>
      <c r="B513" t="s">
        <v>725</v>
      </c>
      <c r="C513" t="s">
        <v>244</v>
      </c>
      <c r="D513" s="1">
        <v>17.5</v>
      </c>
      <c r="E513" s="2">
        <v>12.9</v>
      </c>
      <c r="F513" s="2">
        <v>225.75</v>
      </c>
      <c r="G513" t="s">
        <v>726</v>
      </c>
      <c r="H513" t="s">
        <v>14</v>
      </c>
      <c r="I513" t="s">
        <v>14</v>
      </c>
    </row>
    <row r="514" spans="1:9">
      <c r="A514" t="s">
        <v>750</v>
      </c>
      <c r="B514" t="s">
        <v>725</v>
      </c>
      <c r="C514" t="s">
        <v>714</v>
      </c>
      <c r="D514" s="1">
        <v>17.36</v>
      </c>
      <c r="E514" s="2">
        <v>4.85</v>
      </c>
      <c r="F514" s="2">
        <v>84.2</v>
      </c>
      <c r="G514" t="s">
        <v>726</v>
      </c>
      <c r="H514" t="s">
        <v>14</v>
      </c>
      <c r="I514" t="s">
        <v>14</v>
      </c>
    </row>
    <row r="515" spans="1:9">
      <c r="A515" t="s">
        <v>751</v>
      </c>
      <c r="B515" t="s">
        <v>725</v>
      </c>
      <c r="C515" t="s">
        <v>259</v>
      </c>
      <c r="D515" s="1">
        <v>17.38</v>
      </c>
      <c r="E515" s="2">
        <v>4.1</v>
      </c>
      <c r="F515" s="2">
        <v>71.26</v>
      </c>
      <c r="G515" t="s">
        <v>726</v>
      </c>
      <c r="H515" t="s">
        <v>14</v>
      </c>
      <c r="I515" t="s">
        <v>14</v>
      </c>
    </row>
    <row r="516" spans="1:9">
      <c r="A516" t="s">
        <v>752</v>
      </c>
      <c r="B516" t="s">
        <v>725</v>
      </c>
      <c r="C516" t="s">
        <v>240</v>
      </c>
      <c r="D516" s="1">
        <v>17.3</v>
      </c>
      <c r="E516" s="2">
        <v>5.35</v>
      </c>
      <c r="F516" s="2">
        <v>92.56</v>
      </c>
      <c r="G516" t="s">
        <v>726</v>
      </c>
      <c r="H516" t="s">
        <v>14</v>
      </c>
      <c r="I516" t="s">
        <v>14</v>
      </c>
    </row>
    <row r="517" spans="1:9">
      <c r="A517" t="s">
        <v>753</v>
      </c>
      <c r="B517" t="s">
        <v>725</v>
      </c>
      <c r="C517" t="s">
        <v>252</v>
      </c>
      <c r="D517" s="1">
        <v>17.35</v>
      </c>
      <c r="E517" s="2">
        <v>5.05</v>
      </c>
      <c r="F517" s="2">
        <v>87.62</v>
      </c>
      <c r="G517" t="s">
        <v>726</v>
      </c>
      <c r="H517" t="s">
        <v>14</v>
      </c>
      <c r="I517" t="s">
        <v>14</v>
      </c>
    </row>
    <row r="518" spans="1:9">
      <c r="A518" t="s">
        <v>754</v>
      </c>
      <c r="B518" t="s">
        <v>725</v>
      </c>
      <c r="C518" t="s">
        <v>236</v>
      </c>
      <c r="D518" s="1">
        <v>17.42</v>
      </c>
      <c r="E518" s="2">
        <v>5.05</v>
      </c>
      <c r="F518" s="2">
        <v>87.97</v>
      </c>
      <c r="G518" t="s">
        <v>726</v>
      </c>
      <c r="H518" t="s">
        <v>14</v>
      </c>
      <c r="I518" t="s">
        <v>14</v>
      </c>
    </row>
    <row r="519" spans="1:9">
      <c r="A519" t="s">
        <v>755</v>
      </c>
      <c r="B519" t="s">
        <v>725</v>
      </c>
      <c r="C519" t="s">
        <v>65</v>
      </c>
      <c r="D519" s="1">
        <v>17.45</v>
      </c>
      <c r="E519" s="2">
        <v>4.3</v>
      </c>
      <c r="F519" s="2">
        <v>75.04</v>
      </c>
      <c r="G519" t="s">
        <v>726</v>
      </c>
      <c r="H519" t="s">
        <v>14</v>
      </c>
      <c r="I519" t="s">
        <v>14</v>
      </c>
    </row>
    <row r="520" spans="1:9">
      <c r="A520" t="s">
        <v>756</v>
      </c>
      <c r="B520" t="s">
        <v>725</v>
      </c>
      <c r="C520" t="s">
        <v>44</v>
      </c>
      <c r="D520" s="1">
        <v>17.37</v>
      </c>
      <c r="E520" s="2">
        <v>3.6</v>
      </c>
      <c r="F520" s="2">
        <v>62.53</v>
      </c>
      <c r="G520" t="s">
        <v>726</v>
      </c>
      <c r="H520" t="s">
        <v>14</v>
      </c>
      <c r="I520" t="s">
        <v>14</v>
      </c>
    </row>
    <row r="521" spans="1:9">
      <c r="A521"/>
      <c r="B521"/>
      <c r="C521"/>
      <c r="D521" s="1"/>
      <c r="E521" s="2"/>
      <c r="F521" s="2"/>
      <c r="G521"/>
      <c r="H521"/>
      <c r="I52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761</v>
      </c>
      <c r="B2" t="s">
        <v>762</v>
      </c>
      <c r="C2" t="s">
        <v>763</v>
      </c>
      <c r="D2" s="1">
        <v>24.48</v>
      </c>
      <c r="E2" s="2">
        <v>8.5</v>
      </c>
      <c r="F2" s="2">
        <v>208.08</v>
      </c>
      <c r="G2" t="s">
        <v>764</v>
      </c>
      <c r="H2" t="s">
        <v>764</v>
      </c>
    </row>
    <row r="3" spans="1:8">
      <c r="A3" t="s">
        <v>765</v>
      </c>
      <c r="B3" t="s">
        <v>762</v>
      </c>
      <c r="C3" t="s">
        <v>766</v>
      </c>
      <c r="D3" s="1">
        <v>24.06</v>
      </c>
      <c r="E3" s="2">
        <v>8.5</v>
      </c>
      <c r="F3" s="2">
        <v>204.51</v>
      </c>
      <c r="G3" t="s">
        <v>767</v>
      </c>
      <c r="H3" t="s">
        <v>767</v>
      </c>
    </row>
    <row r="4" spans="1:8">
      <c r="A4" t="s">
        <v>768</v>
      </c>
      <c r="B4" t="s">
        <v>769</v>
      </c>
      <c r="C4" t="s">
        <v>770</v>
      </c>
      <c r="D4" s="1">
        <v>25.63</v>
      </c>
      <c r="E4" s="2">
        <v>6.5</v>
      </c>
      <c r="F4" s="2">
        <v>166.6</v>
      </c>
      <c r="G4" t="s">
        <v>771</v>
      </c>
      <c r="H4" t="s">
        <v>771</v>
      </c>
    </row>
    <row r="5" spans="1:8">
      <c r="A5" t="s">
        <v>772</v>
      </c>
      <c r="B5" t="s">
        <v>773</v>
      </c>
      <c r="C5" t="s">
        <v>774</v>
      </c>
      <c r="D5" s="1">
        <v>20</v>
      </c>
      <c r="E5" s="2">
        <v>6.95</v>
      </c>
      <c r="F5" s="2">
        <v>139</v>
      </c>
      <c r="G5" t="s">
        <v>775</v>
      </c>
      <c r="H5" t="s">
        <v>775</v>
      </c>
    </row>
    <row r="6" spans="1:8">
      <c r="A6" t="s">
        <v>776</v>
      </c>
      <c r="B6" t="s">
        <v>773</v>
      </c>
      <c r="C6" t="s">
        <v>777</v>
      </c>
      <c r="D6" s="1">
        <v>20.87</v>
      </c>
      <c r="E6" s="2">
        <v>7</v>
      </c>
      <c r="F6" s="2">
        <v>146.09</v>
      </c>
      <c r="G6" t="s">
        <v>778</v>
      </c>
      <c r="H6" t="s">
        <v>778</v>
      </c>
    </row>
    <row r="7" spans="1:8">
      <c r="A7" t="s">
        <v>779</v>
      </c>
      <c r="B7" t="s">
        <v>773</v>
      </c>
      <c r="C7" t="s">
        <v>780</v>
      </c>
      <c r="D7" s="1">
        <v>19.47</v>
      </c>
      <c r="E7" s="2">
        <v>4.95</v>
      </c>
      <c r="F7" s="2">
        <v>96.38</v>
      </c>
      <c r="G7" t="s">
        <v>781</v>
      </c>
      <c r="H7" t="s">
        <v>781</v>
      </c>
    </row>
    <row r="8" spans="1:8">
      <c r="A8" t="s">
        <v>782</v>
      </c>
      <c r="B8" t="s">
        <v>773</v>
      </c>
      <c r="C8" t="s">
        <v>783</v>
      </c>
      <c r="D8" s="1">
        <v>19.47</v>
      </c>
      <c r="E8" s="2">
        <v>5.95</v>
      </c>
      <c r="F8" s="2">
        <v>115.85</v>
      </c>
      <c r="G8" t="s">
        <v>781</v>
      </c>
      <c r="H8" t="s">
        <v>781</v>
      </c>
    </row>
    <row r="9" spans="1:8">
      <c r="A9" t="s">
        <v>784</v>
      </c>
      <c r="B9" t="s">
        <v>773</v>
      </c>
      <c r="C9" t="s">
        <v>783</v>
      </c>
      <c r="D9" s="1">
        <v>19.53</v>
      </c>
      <c r="E9" s="2">
        <v>5.95</v>
      </c>
      <c r="F9" s="2">
        <v>116.2</v>
      </c>
      <c r="G9" t="s">
        <v>781</v>
      </c>
      <c r="H9" t="s">
        <v>781</v>
      </c>
    </row>
    <row r="10" spans="1:8">
      <c r="A10" t="s">
        <v>785</v>
      </c>
      <c r="B10" t="s">
        <v>773</v>
      </c>
      <c r="C10" t="s">
        <v>786</v>
      </c>
      <c r="D10" s="1">
        <v>19.48</v>
      </c>
      <c r="E10" s="2">
        <v>4.7</v>
      </c>
      <c r="F10" s="2">
        <v>91.56</v>
      </c>
      <c r="G10" t="s">
        <v>781</v>
      </c>
      <c r="H10" t="s">
        <v>781</v>
      </c>
    </row>
    <row r="11" spans="1:8">
      <c r="A11" t="s">
        <v>787</v>
      </c>
      <c r="B11" t="s">
        <v>773</v>
      </c>
      <c r="C11" t="s">
        <v>788</v>
      </c>
      <c r="D11" s="1">
        <v>19.5</v>
      </c>
      <c r="E11" s="2">
        <v>5.15</v>
      </c>
      <c r="F11" s="2">
        <v>100.43</v>
      </c>
      <c r="G11" t="s">
        <v>781</v>
      </c>
      <c r="H11" t="s">
        <v>781</v>
      </c>
    </row>
    <row r="12" spans="1:8">
      <c r="A12" t="s">
        <v>789</v>
      </c>
      <c r="B12" t="s">
        <v>773</v>
      </c>
      <c r="C12" t="s">
        <v>790</v>
      </c>
      <c r="D12" s="1">
        <v>19.43</v>
      </c>
      <c r="E12" s="2">
        <v>3.7</v>
      </c>
      <c r="F12" s="2">
        <v>71.89</v>
      </c>
      <c r="G12" t="s">
        <v>781</v>
      </c>
      <c r="H12" t="s">
        <v>781</v>
      </c>
    </row>
    <row r="13" spans="1:8">
      <c r="A13" t="s">
        <v>791</v>
      </c>
      <c r="B13" t="s">
        <v>773</v>
      </c>
      <c r="C13" t="s">
        <v>790</v>
      </c>
      <c r="D13" s="1">
        <v>19.43</v>
      </c>
      <c r="E13" s="2">
        <v>3.7</v>
      </c>
      <c r="F13" s="2">
        <v>71.89</v>
      </c>
      <c r="G13" t="s">
        <v>781</v>
      </c>
      <c r="H13" t="s">
        <v>781</v>
      </c>
    </row>
    <row r="14" spans="1:8">
      <c r="A14" t="s">
        <v>792</v>
      </c>
      <c r="B14" t="s">
        <v>793</v>
      </c>
      <c r="C14" t="s">
        <v>794</v>
      </c>
      <c r="D14" s="1">
        <v>18.86</v>
      </c>
      <c r="E14" s="2">
        <v>4.7</v>
      </c>
      <c r="F14" s="2">
        <v>88.64</v>
      </c>
      <c r="G14" t="s">
        <v>795</v>
      </c>
      <c r="H14" t="s">
        <v>795</v>
      </c>
    </row>
    <row r="15" spans="1:8">
      <c r="A15" t="s">
        <v>796</v>
      </c>
      <c r="B15" t="s">
        <v>793</v>
      </c>
      <c r="C15" t="s">
        <v>797</v>
      </c>
      <c r="D15" s="1">
        <v>17.05</v>
      </c>
      <c r="E15" s="2">
        <v>4.7</v>
      </c>
      <c r="F15" s="2">
        <v>80.14</v>
      </c>
      <c r="G15" t="s">
        <v>764</v>
      </c>
      <c r="H15" t="s">
        <v>764</v>
      </c>
    </row>
    <row r="16" spans="1:8">
      <c r="A16" t="s">
        <v>798</v>
      </c>
      <c r="B16" t="s">
        <v>799</v>
      </c>
      <c r="C16" t="s">
        <v>800</v>
      </c>
      <c r="D16" s="1">
        <v>1</v>
      </c>
      <c r="E16" s="2">
        <v>200</v>
      </c>
      <c r="F16" s="2">
        <v>200</v>
      </c>
      <c r="G16" t="s">
        <v>801</v>
      </c>
      <c r="H16" t="s">
        <v>801</v>
      </c>
    </row>
    <row r="17" spans="1:8">
      <c r="A17" t="s">
        <v>802</v>
      </c>
      <c r="B17" t="s">
        <v>799</v>
      </c>
      <c r="C17" t="s">
        <v>803</v>
      </c>
      <c r="D17" s="1">
        <v>23.22</v>
      </c>
      <c r="E17" s="2">
        <v>7.6</v>
      </c>
      <c r="F17" s="2">
        <v>176.47</v>
      </c>
      <c r="G17" t="s">
        <v>781</v>
      </c>
      <c r="H17" t="s">
        <v>781</v>
      </c>
    </row>
    <row r="18" spans="1:8">
      <c r="A18" t="s">
        <v>804</v>
      </c>
      <c r="B18" t="s">
        <v>799</v>
      </c>
      <c r="C18" t="s">
        <v>805</v>
      </c>
      <c r="D18" s="1">
        <v>23.27</v>
      </c>
      <c r="E18" s="2">
        <v>10.75</v>
      </c>
      <c r="F18" s="2">
        <v>250.15</v>
      </c>
      <c r="G18" t="s">
        <v>781</v>
      </c>
      <c r="H18" t="s">
        <v>781</v>
      </c>
    </row>
    <row r="19" spans="1:8">
      <c r="A19" t="s">
        <v>806</v>
      </c>
      <c r="B19" t="s">
        <v>799</v>
      </c>
      <c r="C19" t="s">
        <v>803</v>
      </c>
      <c r="D19" s="1">
        <v>23.24</v>
      </c>
      <c r="E19" s="2">
        <v>7.6</v>
      </c>
      <c r="F19" s="2">
        <v>176.62</v>
      </c>
      <c r="G19" t="s">
        <v>781</v>
      </c>
      <c r="H19" t="s">
        <v>781</v>
      </c>
    </row>
    <row r="20" spans="1:8">
      <c r="A20" t="s">
        <v>807</v>
      </c>
      <c r="B20" t="s">
        <v>799</v>
      </c>
      <c r="C20" t="s">
        <v>808</v>
      </c>
      <c r="D20" s="1">
        <v>21.81</v>
      </c>
      <c r="E20" s="2">
        <v>8.2</v>
      </c>
      <c r="F20" s="2">
        <v>178.84</v>
      </c>
      <c r="G20" t="s">
        <v>809</v>
      </c>
      <c r="H20" t="s">
        <v>810</v>
      </c>
    </row>
    <row r="21" spans="1:8">
      <c r="A21" t="s">
        <v>811</v>
      </c>
      <c r="B21" t="s">
        <v>799</v>
      </c>
      <c r="C21" t="s">
        <v>812</v>
      </c>
      <c r="D21" s="1">
        <v>18.91</v>
      </c>
      <c r="E21" s="2">
        <v>5.9</v>
      </c>
      <c r="F21" s="2">
        <v>111.57</v>
      </c>
      <c r="G21" t="s">
        <v>813</v>
      </c>
      <c r="H21" t="s">
        <v>813</v>
      </c>
    </row>
    <row r="22" spans="1:8">
      <c r="A22" t="s">
        <v>814</v>
      </c>
      <c r="B22" t="s">
        <v>799</v>
      </c>
      <c r="C22" t="s">
        <v>815</v>
      </c>
      <c r="D22" s="1">
        <v>19.32</v>
      </c>
      <c r="E22" s="2">
        <v>6.45</v>
      </c>
      <c r="F22" s="2">
        <v>124.61</v>
      </c>
      <c r="G22" t="s">
        <v>781</v>
      </c>
      <c r="H22" t="s">
        <v>781</v>
      </c>
    </row>
    <row r="23" spans="1:8">
      <c r="A23" t="s">
        <v>816</v>
      </c>
      <c r="B23" t="s">
        <v>799</v>
      </c>
      <c r="C23" t="s">
        <v>817</v>
      </c>
      <c r="D23" s="1">
        <v>19.32</v>
      </c>
      <c r="E23" s="2">
        <v>6.45</v>
      </c>
      <c r="F23" s="2">
        <v>124.61</v>
      </c>
      <c r="G23" t="s">
        <v>781</v>
      </c>
      <c r="H23" t="s">
        <v>781</v>
      </c>
    </row>
    <row r="24" spans="1:8">
      <c r="A24" t="s">
        <v>818</v>
      </c>
      <c r="B24" t="s">
        <v>799</v>
      </c>
      <c r="C24" t="s">
        <v>819</v>
      </c>
      <c r="D24" s="1">
        <v>19.42</v>
      </c>
      <c r="E24" s="2">
        <v>4.95</v>
      </c>
      <c r="F24" s="2">
        <v>96.13</v>
      </c>
      <c r="G24" t="s">
        <v>781</v>
      </c>
      <c r="H24" t="s">
        <v>781</v>
      </c>
    </row>
    <row r="25" spans="1:8">
      <c r="A25" t="s">
        <v>820</v>
      </c>
      <c r="B25" t="s">
        <v>799</v>
      </c>
      <c r="C25" t="s">
        <v>821</v>
      </c>
      <c r="D25" s="1">
        <v>20.19</v>
      </c>
      <c r="E25" s="2">
        <v>8.25</v>
      </c>
      <c r="F25" s="2">
        <v>166.57</v>
      </c>
      <c r="G25" t="s">
        <v>781</v>
      </c>
      <c r="H25" t="s">
        <v>781</v>
      </c>
    </row>
    <row r="26" spans="1:8">
      <c r="A26" t="s">
        <v>822</v>
      </c>
      <c r="B26" t="s">
        <v>799</v>
      </c>
      <c r="C26" t="s">
        <v>823</v>
      </c>
      <c r="D26" s="1">
        <v>19.01</v>
      </c>
      <c r="E26" s="2">
        <v>8.5</v>
      </c>
      <c r="F26" s="2">
        <v>161.59</v>
      </c>
      <c r="G26" t="s">
        <v>781</v>
      </c>
      <c r="H26" t="s">
        <v>781</v>
      </c>
    </row>
    <row r="27" spans="1:8">
      <c r="A27" t="s">
        <v>824</v>
      </c>
      <c r="B27" t="s">
        <v>799</v>
      </c>
      <c r="C27" t="s">
        <v>825</v>
      </c>
      <c r="D27" s="1">
        <v>19.37</v>
      </c>
      <c r="E27" s="2">
        <v>5.15</v>
      </c>
      <c r="F27" s="2">
        <v>99.76</v>
      </c>
      <c r="G27" t="s">
        <v>781</v>
      </c>
      <c r="H27" t="s">
        <v>781</v>
      </c>
    </row>
    <row r="28" spans="1:8">
      <c r="A28" t="s">
        <v>826</v>
      </c>
      <c r="B28" t="s">
        <v>799</v>
      </c>
      <c r="C28" t="s">
        <v>827</v>
      </c>
      <c r="D28" s="1">
        <v>19.34</v>
      </c>
      <c r="E28" s="2">
        <v>5.4</v>
      </c>
      <c r="F28" s="2">
        <v>104.44</v>
      </c>
      <c r="G28" t="s">
        <v>781</v>
      </c>
      <c r="H28" t="s">
        <v>781</v>
      </c>
    </row>
    <row r="29" spans="1:8">
      <c r="A29" t="s">
        <v>828</v>
      </c>
      <c r="B29" t="s">
        <v>799</v>
      </c>
      <c r="C29" t="s">
        <v>829</v>
      </c>
      <c r="D29" s="1">
        <v>19.4</v>
      </c>
      <c r="E29" s="2">
        <v>10.75</v>
      </c>
      <c r="F29" s="2">
        <v>208.55</v>
      </c>
      <c r="G29" t="s">
        <v>781</v>
      </c>
      <c r="H29" t="s">
        <v>781</v>
      </c>
    </row>
    <row r="30" spans="1:8">
      <c r="A30" t="s">
        <v>830</v>
      </c>
      <c r="B30" t="s">
        <v>799</v>
      </c>
      <c r="C30" t="s">
        <v>831</v>
      </c>
      <c r="D30" s="1">
        <v>19.32</v>
      </c>
      <c r="E30" s="2">
        <v>4.2</v>
      </c>
      <c r="F30" s="2">
        <v>81.14</v>
      </c>
      <c r="G30" t="s">
        <v>781</v>
      </c>
      <c r="H30" t="s">
        <v>781</v>
      </c>
    </row>
    <row r="31" spans="1:8">
      <c r="A31" t="s">
        <v>832</v>
      </c>
      <c r="B31" t="s">
        <v>799</v>
      </c>
      <c r="C31" t="s">
        <v>833</v>
      </c>
      <c r="D31" s="1">
        <v>19.11</v>
      </c>
      <c r="E31" s="2">
        <v>6.2</v>
      </c>
      <c r="F31" s="2">
        <v>118.48</v>
      </c>
      <c r="G31" t="s">
        <v>781</v>
      </c>
      <c r="H31" t="s">
        <v>781</v>
      </c>
    </row>
    <row r="32" spans="1:8">
      <c r="A32" t="s">
        <v>834</v>
      </c>
      <c r="B32" t="s">
        <v>799</v>
      </c>
      <c r="C32" t="s">
        <v>835</v>
      </c>
      <c r="D32" s="1">
        <v>19.89</v>
      </c>
      <c r="E32" s="2">
        <v>5.7</v>
      </c>
      <c r="F32" s="2">
        <v>113.37</v>
      </c>
      <c r="G32" t="s">
        <v>781</v>
      </c>
      <c r="H32" t="s">
        <v>781</v>
      </c>
    </row>
    <row r="33" spans="1:8">
      <c r="A33" t="s">
        <v>836</v>
      </c>
      <c r="B33" t="s">
        <v>799</v>
      </c>
      <c r="C33" t="s">
        <v>831</v>
      </c>
      <c r="D33" s="1">
        <v>19.29</v>
      </c>
      <c r="E33" s="2">
        <v>4.2</v>
      </c>
      <c r="F33" s="2">
        <v>81.02</v>
      </c>
      <c r="G33" t="s">
        <v>781</v>
      </c>
      <c r="H33" t="s">
        <v>781</v>
      </c>
    </row>
    <row r="34" spans="1:8">
      <c r="A34" t="s">
        <v>837</v>
      </c>
      <c r="B34" t="s">
        <v>799</v>
      </c>
      <c r="C34" t="s">
        <v>838</v>
      </c>
      <c r="D34" s="1">
        <v>19.23</v>
      </c>
      <c r="E34" s="2">
        <v>6.7</v>
      </c>
      <c r="F34" s="2">
        <v>128.84</v>
      </c>
      <c r="G34" t="s">
        <v>781</v>
      </c>
      <c r="H34" t="s">
        <v>781</v>
      </c>
    </row>
    <row r="35" spans="1:8">
      <c r="A35" t="s">
        <v>839</v>
      </c>
      <c r="B35" t="s">
        <v>799</v>
      </c>
      <c r="C35" t="s">
        <v>819</v>
      </c>
      <c r="D35" s="1">
        <v>19.2</v>
      </c>
      <c r="E35" s="2">
        <v>4.95</v>
      </c>
      <c r="F35" s="2">
        <v>95.04</v>
      </c>
      <c r="G35" t="s">
        <v>781</v>
      </c>
      <c r="H35" t="s">
        <v>781</v>
      </c>
    </row>
    <row r="36" spans="1:8">
      <c r="A36" t="s">
        <v>840</v>
      </c>
      <c r="B36" t="s">
        <v>799</v>
      </c>
      <c r="C36" t="s">
        <v>841</v>
      </c>
      <c r="D36" s="1">
        <v>20.54</v>
      </c>
      <c r="E36" s="2">
        <v>7.25</v>
      </c>
      <c r="F36" s="2">
        <v>148.92</v>
      </c>
      <c r="G36" t="s">
        <v>781</v>
      </c>
      <c r="H36" t="s">
        <v>781</v>
      </c>
    </row>
    <row r="37" spans="1:8">
      <c r="A37" t="s">
        <v>842</v>
      </c>
      <c r="B37" t="s">
        <v>799</v>
      </c>
      <c r="C37" t="s">
        <v>819</v>
      </c>
      <c r="D37" s="1">
        <v>20.45</v>
      </c>
      <c r="E37" s="2">
        <v>4.95</v>
      </c>
      <c r="F37" s="2">
        <v>101.23</v>
      </c>
      <c r="G37" t="s">
        <v>781</v>
      </c>
      <c r="H37" t="s">
        <v>781</v>
      </c>
    </row>
    <row r="38" spans="1:8">
      <c r="A38" t="s">
        <v>843</v>
      </c>
      <c r="B38" t="s">
        <v>799</v>
      </c>
      <c r="C38" t="s">
        <v>838</v>
      </c>
      <c r="D38" s="1">
        <v>23.17</v>
      </c>
      <c r="E38" s="2">
        <v>6.7</v>
      </c>
      <c r="F38" s="2">
        <v>155.24</v>
      </c>
      <c r="G38" t="s">
        <v>781</v>
      </c>
      <c r="H38" t="s">
        <v>781</v>
      </c>
    </row>
    <row r="39" spans="1:8">
      <c r="A39" t="s">
        <v>844</v>
      </c>
      <c r="B39" t="s">
        <v>799</v>
      </c>
      <c r="C39" t="s">
        <v>831</v>
      </c>
      <c r="D39" s="1">
        <v>20.48</v>
      </c>
      <c r="E39" s="2">
        <v>4.2</v>
      </c>
      <c r="F39" s="2">
        <v>86.02</v>
      </c>
      <c r="G39" t="s">
        <v>781</v>
      </c>
      <c r="H39" t="s">
        <v>781</v>
      </c>
    </row>
    <row r="40" spans="1:8">
      <c r="A40" t="s">
        <v>845</v>
      </c>
      <c r="B40" t="s">
        <v>799</v>
      </c>
      <c r="C40" t="s">
        <v>838</v>
      </c>
      <c r="D40" s="1">
        <v>20.21</v>
      </c>
      <c r="E40" s="2">
        <v>6.7</v>
      </c>
      <c r="F40" s="2">
        <v>135.41</v>
      </c>
      <c r="G40" t="s">
        <v>781</v>
      </c>
      <c r="H40" t="s">
        <v>781</v>
      </c>
    </row>
    <row r="41" spans="1:8">
      <c r="A41" t="s">
        <v>846</v>
      </c>
      <c r="B41" t="s">
        <v>799</v>
      </c>
      <c r="C41" t="s">
        <v>847</v>
      </c>
      <c r="D41" s="1">
        <v>20.58</v>
      </c>
      <c r="E41" s="2">
        <v>6.2</v>
      </c>
      <c r="F41" s="2">
        <v>127.6</v>
      </c>
      <c r="G41" t="s">
        <v>781</v>
      </c>
      <c r="H41" t="s">
        <v>781</v>
      </c>
    </row>
    <row r="42" spans="1:8">
      <c r="A42" t="s">
        <v>848</v>
      </c>
      <c r="B42" t="s">
        <v>799</v>
      </c>
      <c r="C42" t="s">
        <v>833</v>
      </c>
      <c r="D42" s="1">
        <v>19.6</v>
      </c>
      <c r="E42" s="2">
        <v>6.2</v>
      </c>
      <c r="F42" s="2">
        <v>121.52</v>
      </c>
      <c r="G42" t="s">
        <v>781</v>
      </c>
      <c r="H42" t="s">
        <v>781</v>
      </c>
    </row>
    <row r="43" spans="1:8">
      <c r="A43" t="s">
        <v>849</v>
      </c>
      <c r="B43" t="s">
        <v>799</v>
      </c>
      <c r="C43" t="s">
        <v>819</v>
      </c>
      <c r="D43" s="1">
        <v>19.33</v>
      </c>
      <c r="E43" s="2">
        <v>4.95</v>
      </c>
      <c r="F43" s="2">
        <v>95.68</v>
      </c>
      <c r="G43" t="s">
        <v>781</v>
      </c>
      <c r="H43" t="s">
        <v>781</v>
      </c>
    </row>
    <row r="44" spans="1:8">
      <c r="A44" t="s">
        <v>850</v>
      </c>
      <c r="B44" t="s">
        <v>799</v>
      </c>
      <c r="C44" t="s">
        <v>851</v>
      </c>
      <c r="D44" s="1">
        <v>19.34</v>
      </c>
      <c r="E44" s="2">
        <v>7.1</v>
      </c>
      <c r="F44" s="2">
        <v>137.31</v>
      </c>
      <c r="G44" t="s">
        <v>781</v>
      </c>
      <c r="H44" t="s">
        <v>781</v>
      </c>
    </row>
    <row r="45" spans="1:8">
      <c r="A45" t="s">
        <v>852</v>
      </c>
      <c r="B45" t="s">
        <v>799</v>
      </c>
      <c r="C45" t="s">
        <v>829</v>
      </c>
      <c r="D45" s="1">
        <v>19.9</v>
      </c>
      <c r="E45" s="2">
        <v>10.75</v>
      </c>
      <c r="F45" s="2">
        <v>213.93</v>
      </c>
      <c r="G45" t="s">
        <v>781</v>
      </c>
      <c r="H45" t="s">
        <v>781</v>
      </c>
    </row>
    <row r="46" spans="1:8">
      <c r="A46" t="s">
        <v>853</v>
      </c>
      <c r="B46" t="s">
        <v>799</v>
      </c>
      <c r="C46" t="s">
        <v>854</v>
      </c>
      <c r="D46" s="1">
        <v>19.23</v>
      </c>
      <c r="E46" s="2">
        <v>6.2</v>
      </c>
      <c r="F46" s="2">
        <v>119.23</v>
      </c>
      <c r="G46" t="s">
        <v>781</v>
      </c>
      <c r="H46" t="s">
        <v>781</v>
      </c>
    </row>
    <row r="47" spans="1:8">
      <c r="A47" t="s">
        <v>855</v>
      </c>
      <c r="B47" t="s">
        <v>799</v>
      </c>
      <c r="C47" t="s">
        <v>856</v>
      </c>
      <c r="D47" s="1">
        <v>19.23</v>
      </c>
      <c r="E47" s="2">
        <v>5.45</v>
      </c>
      <c r="F47" s="2">
        <v>104.8</v>
      </c>
      <c r="G47" t="s">
        <v>781</v>
      </c>
      <c r="H47" t="s">
        <v>781</v>
      </c>
    </row>
    <row r="48" spans="1:8">
      <c r="A48" t="s">
        <v>857</v>
      </c>
      <c r="B48" t="s">
        <v>799</v>
      </c>
      <c r="C48" t="s">
        <v>851</v>
      </c>
      <c r="D48" s="1">
        <v>20.84</v>
      </c>
      <c r="E48" s="2">
        <v>7.1</v>
      </c>
      <c r="F48" s="2">
        <v>147.96</v>
      </c>
      <c r="G48" t="s">
        <v>781</v>
      </c>
      <c r="H48" t="s">
        <v>781</v>
      </c>
    </row>
    <row r="49" spans="1:8">
      <c r="A49" t="s">
        <v>858</v>
      </c>
      <c r="B49" t="s">
        <v>799</v>
      </c>
      <c r="C49" t="s">
        <v>859</v>
      </c>
      <c r="D49" s="1">
        <v>1</v>
      </c>
      <c r="E49" s="2">
        <v>60</v>
      </c>
      <c r="F49" s="2">
        <v>60</v>
      </c>
      <c r="G49" t="s">
        <v>781</v>
      </c>
      <c r="H49" t="s">
        <v>781</v>
      </c>
    </row>
    <row r="50" spans="1:8">
      <c r="A50" t="s">
        <v>858</v>
      </c>
      <c r="B50" t="s">
        <v>799</v>
      </c>
      <c r="C50" t="s">
        <v>859</v>
      </c>
      <c r="D50" s="1">
        <v>1</v>
      </c>
      <c r="E50" s="2">
        <v>60</v>
      </c>
      <c r="F50" s="2">
        <v>60</v>
      </c>
      <c r="G50" t="s">
        <v>781</v>
      </c>
      <c r="H50" t="s">
        <v>781</v>
      </c>
    </row>
    <row r="51" spans="1:8">
      <c r="A51" t="s">
        <v>860</v>
      </c>
      <c r="B51" t="s">
        <v>799</v>
      </c>
      <c r="C51" t="s">
        <v>833</v>
      </c>
      <c r="D51" s="1">
        <v>19.33</v>
      </c>
      <c r="E51" s="2">
        <v>6.2</v>
      </c>
      <c r="F51" s="2">
        <v>119.85</v>
      </c>
      <c r="G51" t="s">
        <v>781</v>
      </c>
      <c r="H51" t="s">
        <v>781</v>
      </c>
    </row>
    <row r="52" spans="1:8">
      <c r="A52" t="s">
        <v>861</v>
      </c>
      <c r="B52" t="s">
        <v>799</v>
      </c>
      <c r="C52" t="s">
        <v>831</v>
      </c>
      <c r="D52" s="1">
        <v>19.23</v>
      </c>
      <c r="E52" s="2">
        <v>4.2</v>
      </c>
      <c r="F52" s="2">
        <v>80.77</v>
      </c>
      <c r="G52" t="s">
        <v>781</v>
      </c>
      <c r="H52" t="s">
        <v>781</v>
      </c>
    </row>
    <row r="53" spans="1:8">
      <c r="A53" t="s">
        <v>862</v>
      </c>
      <c r="B53" t="s">
        <v>799</v>
      </c>
      <c r="C53" t="s">
        <v>863</v>
      </c>
      <c r="D53" s="1">
        <v>19.38</v>
      </c>
      <c r="E53" s="2">
        <v>8.05</v>
      </c>
      <c r="F53" s="2">
        <v>156.01</v>
      </c>
      <c r="G53" t="s">
        <v>781</v>
      </c>
      <c r="H53" t="s">
        <v>781</v>
      </c>
    </row>
    <row r="54" spans="1:8">
      <c r="A54" t="s">
        <v>864</v>
      </c>
      <c r="B54" t="s">
        <v>799</v>
      </c>
      <c r="C54" t="s">
        <v>821</v>
      </c>
      <c r="D54" s="1">
        <v>19.33</v>
      </c>
      <c r="E54" s="2">
        <v>8.25</v>
      </c>
      <c r="F54" s="2">
        <v>159.47</v>
      </c>
      <c r="G54" t="s">
        <v>781</v>
      </c>
      <c r="H54" t="s">
        <v>781</v>
      </c>
    </row>
    <row r="55" spans="1:8">
      <c r="A55" t="s">
        <v>865</v>
      </c>
      <c r="B55" t="s">
        <v>799</v>
      </c>
      <c r="C55" t="s">
        <v>866</v>
      </c>
      <c r="D55" s="1">
        <v>19.35</v>
      </c>
      <c r="E55" s="2">
        <v>6.45</v>
      </c>
      <c r="F55" s="2">
        <v>124.81</v>
      </c>
      <c r="G55" t="s">
        <v>781</v>
      </c>
      <c r="H55" t="s">
        <v>781</v>
      </c>
    </row>
    <row r="56" spans="1:8">
      <c r="A56" t="s">
        <v>867</v>
      </c>
      <c r="B56" t="s">
        <v>799</v>
      </c>
      <c r="C56" t="s">
        <v>833</v>
      </c>
      <c r="D56" s="1">
        <v>19.97</v>
      </c>
      <c r="E56" s="2">
        <v>6.2</v>
      </c>
      <c r="F56" s="2">
        <v>123.81</v>
      </c>
      <c r="G56" t="s">
        <v>781</v>
      </c>
      <c r="H56" t="s">
        <v>781</v>
      </c>
    </row>
    <row r="57" spans="1:8">
      <c r="A57" t="s">
        <v>868</v>
      </c>
      <c r="B57" t="s">
        <v>11</v>
      </c>
      <c r="C57" t="s">
        <v>869</v>
      </c>
      <c r="D57" s="1">
        <v>19.35</v>
      </c>
      <c r="E57" s="2">
        <v>4.15</v>
      </c>
      <c r="F57" s="2">
        <v>80.3</v>
      </c>
      <c r="G57" t="s">
        <v>870</v>
      </c>
      <c r="H57" t="s">
        <v>870</v>
      </c>
    </row>
    <row r="58" spans="1:8">
      <c r="A58" t="s">
        <v>871</v>
      </c>
      <c r="B58" t="s">
        <v>872</v>
      </c>
      <c r="C58" t="s">
        <v>873</v>
      </c>
      <c r="D58" s="1">
        <v>21.09</v>
      </c>
      <c r="E58" s="2">
        <v>3.25</v>
      </c>
      <c r="F58" s="2">
        <v>68.54</v>
      </c>
      <c r="G58" t="s">
        <v>874</v>
      </c>
      <c r="H58" t="s">
        <v>875</v>
      </c>
    </row>
    <row r="59" spans="1:8">
      <c r="A59" t="s">
        <v>876</v>
      </c>
      <c r="B59" t="s">
        <v>872</v>
      </c>
      <c r="C59" t="s">
        <v>877</v>
      </c>
      <c r="D59" s="1">
        <v>21.22</v>
      </c>
      <c r="E59" s="2">
        <v>3.95</v>
      </c>
      <c r="F59" s="2">
        <v>83.82</v>
      </c>
      <c r="G59" t="s">
        <v>878</v>
      </c>
      <c r="H59" t="s">
        <v>878</v>
      </c>
    </row>
    <row r="60" spans="1:8">
      <c r="A60" t="s">
        <v>879</v>
      </c>
      <c r="B60" t="s">
        <v>872</v>
      </c>
      <c r="C60" t="s">
        <v>880</v>
      </c>
      <c r="D60" s="1">
        <v>21.48</v>
      </c>
      <c r="E60" s="2">
        <v>4.4</v>
      </c>
      <c r="F60" s="2">
        <v>94.51</v>
      </c>
      <c r="G60" t="s">
        <v>881</v>
      </c>
      <c r="H60" t="s">
        <v>881</v>
      </c>
    </row>
    <row r="61" spans="1:8">
      <c r="A61" t="s">
        <v>882</v>
      </c>
      <c r="B61" t="s">
        <v>872</v>
      </c>
      <c r="C61" t="s">
        <v>883</v>
      </c>
      <c r="D61" s="1">
        <v>18.08</v>
      </c>
      <c r="E61" s="2">
        <v>4.3</v>
      </c>
      <c r="F61" s="2">
        <v>77.74</v>
      </c>
      <c r="G61" t="s">
        <v>771</v>
      </c>
      <c r="H61" t="s">
        <v>771</v>
      </c>
    </row>
    <row r="62" spans="1:8">
      <c r="A62" t="s">
        <v>884</v>
      </c>
      <c r="B62" t="s">
        <v>872</v>
      </c>
      <c r="C62" t="s">
        <v>885</v>
      </c>
      <c r="D62" s="1">
        <v>21.59</v>
      </c>
      <c r="E62" s="2">
        <v>4.3</v>
      </c>
      <c r="F62" s="2">
        <v>92.84</v>
      </c>
      <c r="G62" t="s">
        <v>870</v>
      </c>
      <c r="H62" t="s">
        <v>870</v>
      </c>
    </row>
    <row r="63" spans="1:8">
      <c r="A63" t="s">
        <v>886</v>
      </c>
      <c r="B63" t="s">
        <v>872</v>
      </c>
      <c r="C63" t="s">
        <v>887</v>
      </c>
      <c r="D63" s="1">
        <v>19.49</v>
      </c>
      <c r="E63" s="2">
        <v>7.55</v>
      </c>
      <c r="F63" s="2">
        <v>147.15</v>
      </c>
      <c r="G63" t="s">
        <v>781</v>
      </c>
      <c r="H63" t="s">
        <v>781</v>
      </c>
    </row>
    <row r="64" spans="1:8">
      <c r="A64" t="s">
        <v>888</v>
      </c>
      <c r="B64" t="s">
        <v>872</v>
      </c>
      <c r="C64" t="s">
        <v>887</v>
      </c>
      <c r="D64" s="1">
        <v>19.51</v>
      </c>
      <c r="E64" s="2">
        <v>7.55</v>
      </c>
      <c r="F64" s="2">
        <v>147.3</v>
      </c>
      <c r="G64" t="s">
        <v>781</v>
      </c>
      <c r="H64" t="s">
        <v>781</v>
      </c>
    </row>
    <row r="65" spans="1:8">
      <c r="A65" t="s">
        <v>889</v>
      </c>
      <c r="B65" t="s">
        <v>872</v>
      </c>
      <c r="C65" t="s">
        <v>887</v>
      </c>
      <c r="D65" s="1">
        <v>19.57</v>
      </c>
      <c r="E65" s="2">
        <v>7.55</v>
      </c>
      <c r="F65" s="2">
        <v>147.75</v>
      </c>
      <c r="G65" t="s">
        <v>781</v>
      </c>
      <c r="H65" t="s">
        <v>781</v>
      </c>
    </row>
    <row r="66" spans="1:8">
      <c r="A66" t="s">
        <v>890</v>
      </c>
      <c r="B66" t="s">
        <v>872</v>
      </c>
      <c r="C66" t="s">
        <v>891</v>
      </c>
      <c r="D66" s="1">
        <v>19.56</v>
      </c>
      <c r="E66" s="2">
        <v>4.2</v>
      </c>
      <c r="F66" s="2">
        <v>82.15</v>
      </c>
      <c r="G66" t="s">
        <v>781</v>
      </c>
      <c r="H66" t="s">
        <v>781</v>
      </c>
    </row>
    <row r="67" spans="1:8">
      <c r="A67" t="s">
        <v>892</v>
      </c>
      <c r="B67" t="s">
        <v>893</v>
      </c>
      <c r="C67" t="s">
        <v>894</v>
      </c>
      <c r="D67" s="1">
        <v>21.91</v>
      </c>
      <c r="E67" s="2">
        <v>7.15</v>
      </c>
      <c r="F67" s="2">
        <v>156.66</v>
      </c>
      <c r="G67" t="s">
        <v>895</v>
      </c>
      <c r="H67" t="s">
        <v>895</v>
      </c>
    </row>
    <row r="68" spans="1:8">
      <c r="A68" t="s">
        <v>896</v>
      </c>
      <c r="B68" t="s">
        <v>893</v>
      </c>
      <c r="C68" t="s">
        <v>897</v>
      </c>
      <c r="D68" s="1">
        <v>20.85</v>
      </c>
      <c r="E68" s="2">
        <v>5.2</v>
      </c>
      <c r="F68" s="2">
        <v>108.42</v>
      </c>
      <c r="G68" t="s">
        <v>898</v>
      </c>
      <c r="H68" t="s">
        <v>898</v>
      </c>
    </row>
    <row r="69" spans="1:8">
      <c r="A69" t="s">
        <v>899</v>
      </c>
      <c r="B69" t="s">
        <v>900</v>
      </c>
      <c r="C69" t="s">
        <v>901</v>
      </c>
      <c r="D69" s="1">
        <v>18.63</v>
      </c>
      <c r="E69" s="2">
        <v>4.95</v>
      </c>
      <c r="F69" s="2">
        <v>92.22</v>
      </c>
      <c r="G69" t="s">
        <v>902</v>
      </c>
      <c r="H69" t="s">
        <v>902</v>
      </c>
    </row>
    <row r="70" spans="1:8">
      <c r="A70" t="s">
        <v>903</v>
      </c>
      <c r="B70" t="s">
        <v>900</v>
      </c>
      <c r="C70" t="s">
        <v>904</v>
      </c>
      <c r="D70" s="1">
        <v>18.67</v>
      </c>
      <c r="E70" s="2">
        <v>6.4</v>
      </c>
      <c r="F70" s="2">
        <v>119.49</v>
      </c>
      <c r="G70" t="s">
        <v>902</v>
      </c>
      <c r="H70" t="s">
        <v>902</v>
      </c>
    </row>
    <row r="71" spans="1:8">
      <c r="A71" t="s">
        <v>905</v>
      </c>
      <c r="B71" t="s">
        <v>900</v>
      </c>
      <c r="C71" t="s">
        <v>906</v>
      </c>
      <c r="D71" s="1">
        <v>1</v>
      </c>
      <c r="E71" s="2">
        <v>20</v>
      </c>
      <c r="F71" s="2">
        <v>20</v>
      </c>
      <c r="G71" t="s">
        <v>907</v>
      </c>
      <c r="H71" t="s">
        <v>908</v>
      </c>
    </row>
    <row r="72" spans="1:8">
      <c r="A72" t="s">
        <v>909</v>
      </c>
      <c r="B72" t="s">
        <v>900</v>
      </c>
      <c r="C72" t="s">
        <v>910</v>
      </c>
      <c r="D72" s="1">
        <v>20.14</v>
      </c>
      <c r="E72" s="2">
        <v>5.7</v>
      </c>
      <c r="F72" s="2">
        <v>114.8</v>
      </c>
      <c r="G72" t="s">
        <v>911</v>
      </c>
      <c r="H72" t="s">
        <v>912</v>
      </c>
    </row>
    <row r="73" spans="1:8">
      <c r="A73" t="s">
        <v>913</v>
      </c>
      <c r="B73" t="s">
        <v>900</v>
      </c>
      <c r="C73" t="s">
        <v>914</v>
      </c>
      <c r="D73" s="1">
        <v>19.43</v>
      </c>
      <c r="E73" s="2">
        <v>5.2</v>
      </c>
      <c r="F73" s="2">
        <v>101.04</v>
      </c>
      <c r="G73" t="s">
        <v>767</v>
      </c>
      <c r="H73" t="s">
        <v>767</v>
      </c>
    </row>
    <row r="74" spans="1:8">
      <c r="A74" t="s">
        <v>915</v>
      </c>
      <c r="B74" t="s">
        <v>916</v>
      </c>
      <c r="C74" t="s">
        <v>917</v>
      </c>
      <c r="D74" s="1">
        <v>18.16</v>
      </c>
      <c r="E74" s="2">
        <v>4.55</v>
      </c>
      <c r="F74" s="2">
        <v>82.63</v>
      </c>
      <c r="G74" t="s">
        <v>918</v>
      </c>
      <c r="H74" t="s">
        <v>918</v>
      </c>
    </row>
    <row r="75" spans="1:8">
      <c r="A75" t="s">
        <v>919</v>
      </c>
      <c r="B75" t="s">
        <v>916</v>
      </c>
      <c r="C75" t="s">
        <v>920</v>
      </c>
      <c r="D75" s="1">
        <v>18.09</v>
      </c>
      <c r="E75" s="2">
        <v>4.55</v>
      </c>
      <c r="F75" s="2">
        <v>82.31</v>
      </c>
      <c r="G75" t="s">
        <v>921</v>
      </c>
      <c r="H75" t="s">
        <v>921</v>
      </c>
    </row>
    <row r="76" spans="1:8">
      <c r="A76" t="s">
        <v>922</v>
      </c>
      <c r="B76" t="s">
        <v>916</v>
      </c>
      <c r="C76" t="s">
        <v>923</v>
      </c>
      <c r="D76" s="1">
        <v>14.49</v>
      </c>
      <c r="E76" s="2">
        <v>4</v>
      </c>
      <c r="F76" s="2">
        <v>57.96</v>
      </c>
      <c r="G76" t="s">
        <v>924</v>
      </c>
      <c r="H76" t="s">
        <v>924</v>
      </c>
    </row>
    <row r="77" spans="1:8">
      <c r="A77" t="s">
        <v>925</v>
      </c>
      <c r="B77" t="s">
        <v>916</v>
      </c>
      <c r="C77" t="s">
        <v>926</v>
      </c>
      <c r="D77" s="1">
        <v>17.89</v>
      </c>
      <c r="E77" s="2">
        <v>4.55</v>
      </c>
      <c r="F77" s="2">
        <v>81.4</v>
      </c>
      <c r="G77" t="s">
        <v>927</v>
      </c>
      <c r="H77" t="s">
        <v>927</v>
      </c>
    </row>
    <row r="78" spans="1:8">
      <c r="A78" t="s">
        <v>928</v>
      </c>
      <c r="B78" t="s">
        <v>916</v>
      </c>
      <c r="C78" t="s">
        <v>929</v>
      </c>
      <c r="D78" s="1">
        <v>18.17</v>
      </c>
      <c r="E78" s="2">
        <v>4.95</v>
      </c>
      <c r="F78" s="2">
        <v>89.94</v>
      </c>
      <c r="G78" t="s">
        <v>930</v>
      </c>
      <c r="H78" t="s">
        <v>930</v>
      </c>
    </row>
    <row r="79" spans="1:8">
      <c r="A79" t="s">
        <v>931</v>
      </c>
      <c r="B79" t="s">
        <v>916</v>
      </c>
      <c r="C79" t="s">
        <v>929</v>
      </c>
      <c r="D79" s="1">
        <v>18.19</v>
      </c>
      <c r="E79" s="2">
        <v>4.95</v>
      </c>
      <c r="F79" s="2">
        <v>90.04</v>
      </c>
      <c r="G79" t="s">
        <v>930</v>
      </c>
      <c r="H79" t="s">
        <v>930</v>
      </c>
    </row>
    <row r="80" spans="1:8">
      <c r="A80" t="s">
        <v>932</v>
      </c>
      <c r="B80" t="s">
        <v>933</v>
      </c>
      <c r="C80" t="s">
        <v>934</v>
      </c>
      <c r="D80" s="1">
        <v>24.35</v>
      </c>
      <c r="E80" s="2">
        <v>5.2</v>
      </c>
      <c r="F80" s="2">
        <v>126.62</v>
      </c>
      <c r="G80" t="s">
        <v>935</v>
      </c>
      <c r="H80" t="s">
        <v>935</v>
      </c>
    </row>
    <row r="81" spans="1:8">
      <c r="A81" t="s">
        <v>936</v>
      </c>
      <c r="B81" t="s">
        <v>34</v>
      </c>
      <c r="C81" t="s">
        <v>937</v>
      </c>
      <c r="D81" s="1">
        <v>19.6</v>
      </c>
      <c r="E81" s="2">
        <v>3.7</v>
      </c>
      <c r="F81" s="2">
        <v>72.52</v>
      </c>
      <c r="G81" t="s">
        <v>938</v>
      </c>
      <c r="H81" t="s">
        <v>938</v>
      </c>
    </row>
    <row r="82" spans="1:8">
      <c r="A82" t="s">
        <v>939</v>
      </c>
      <c r="B82" t="s">
        <v>34</v>
      </c>
      <c r="C82" t="s">
        <v>940</v>
      </c>
      <c r="D82" s="1">
        <v>19.55</v>
      </c>
      <c r="E82" s="2">
        <v>4.15</v>
      </c>
      <c r="F82" s="2">
        <v>81.13</v>
      </c>
      <c r="G82" t="s">
        <v>771</v>
      </c>
      <c r="H82" t="s">
        <v>771</v>
      </c>
    </row>
    <row r="83" spans="1:8">
      <c r="A83" t="s">
        <v>941</v>
      </c>
      <c r="B83" t="s">
        <v>34</v>
      </c>
      <c r="C83" t="s">
        <v>942</v>
      </c>
      <c r="D83" s="1">
        <v>19.4</v>
      </c>
      <c r="E83" s="2">
        <v>4.15</v>
      </c>
      <c r="F83" s="2">
        <v>80.51</v>
      </c>
      <c r="G83" t="s">
        <v>943</v>
      </c>
      <c r="H83" t="s">
        <v>943</v>
      </c>
    </row>
    <row r="84" spans="1:8">
      <c r="A84" t="s">
        <v>944</v>
      </c>
      <c r="B84" t="s">
        <v>945</v>
      </c>
      <c r="C84" t="s">
        <v>946</v>
      </c>
      <c r="D84" s="1">
        <v>18.69</v>
      </c>
      <c r="E84" s="2">
        <v>3.25</v>
      </c>
      <c r="F84" s="2">
        <v>60.74</v>
      </c>
      <c r="G84" t="s">
        <v>895</v>
      </c>
      <c r="H84" t="s">
        <v>895</v>
      </c>
    </row>
    <row r="85" spans="1:8">
      <c r="A85" t="s">
        <v>947</v>
      </c>
      <c r="B85" t="s">
        <v>55</v>
      </c>
      <c r="C85" t="s">
        <v>948</v>
      </c>
      <c r="D85" s="1">
        <v>19.89</v>
      </c>
      <c r="E85" s="2">
        <v>5.95</v>
      </c>
      <c r="F85" s="2">
        <v>118.35</v>
      </c>
      <c r="G85" t="s">
        <v>949</v>
      </c>
      <c r="H85" t="s">
        <v>949</v>
      </c>
    </row>
    <row r="86" spans="1:8">
      <c r="A86" t="s">
        <v>950</v>
      </c>
      <c r="B86" t="s">
        <v>55</v>
      </c>
      <c r="C86" t="s">
        <v>951</v>
      </c>
      <c r="D86" s="1">
        <v>19.82</v>
      </c>
      <c r="E86" s="2">
        <v>3.7</v>
      </c>
      <c r="F86" s="2">
        <v>73.33</v>
      </c>
      <c r="G86" t="s">
        <v>938</v>
      </c>
      <c r="H86" t="s">
        <v>938</v>
      </c>
    </row>
    <row r="87" spans="1:8">
      <c r="A87" t="s">
        <v>952</v>
      </c>
      <c r="B87" t="s">
        <v>953</v>
      </c>
      <c r="C87" t="s">
        <v>954</v>
      </c>
      <c r="D87" s="1">
        <v>22.08</v>
      </c>
      <c r="E87" s="2">
        <v>7.3</v>
      </c>
      <c r="F87" s="2">
        <v>161.18</v>
      </c>
      <c r="G87" t="s">
        <v>955</v>
      </c>
      <c r="H87" t="s">
        <v>955</v>
      </c>
    </row>
    <row r="88" spans="1:8">
      <c r="A88" t="s">
        <v>956</v>
      </c>
      <c r="B88" t="s">
        <v>953</v>
      </c>
      <c r="C88" t="s">
        <v>957</v>
      </c>
      <c r="D88" s="1">
        <v>19.71</v>
      </c>
      <c r="E88" s="2">
        <v>4.5</v>
      </c>
      <c r="F88" s="2">
        <v>88.7</v>
      </c>
      <c r="G88" t="s">
        <v>958</v>
      </c>
      <c r="H88" t="s">
        <v>958</v>
      </c>
    </row>
    <row r="89" spans="1:8">
      <c r="A89" t="s">
        <v>959</v>
      </c>
      <c r="B89" t="s">
        <v>79</v>
      </c>
      <c r="C89" t="s">
        <v>960</v>
      </c>
      <c r="D89" s="1">
        <v>1</v>
      </c>
      <c r="E89" s="2">
        <v>150</v>
      </c>
      <c r="F89" s="2">
        <v>150</v>
      </c>
      <c r="G89" t="s">
        <v>961</v>
      </c>
      <c r="H89" t="s">
        <v>961</v>
      </c>
    </row>
    <row r="90" spans="1:8">
      <c r="A90" t="s">
        <v>962</v>
      </c>
      <c r="B90" t="s">
        <v>963</v>
      </c>
      <c r="C90" t="s">
        <v>964</v>
      </c>
      <c r="D90" s="1">
        <v>19.77</v>
      </c>
      <c r="E90" s="2">
        <v>4.15</v>
      </c>
      <c r="F90" s="2">
        <v>82.05</v>
      </c>
      <c r="G90" t="s">
        <v>955</v>
      </c>
      <c r="H90" t="s">
        <v>955</v>
      </c>
    </row>
    <row r="91" spans="1:8">
      <c r="A91" t="s">
        <v>965</v>
      </c>
      <c r="B91" t="s">
        <v>963</v>
      </c>
      <c r="C91" t="s">
        <v>966</v>
      </c>
      <c r="D91" s="1">
        <v>16.33</v>
      </c>
      <c r="E91" s="2">
        <v>3.95</v>
      </c>
      <c r="F91" s="2">
        <v>64.5</v>
      </c>
      <c r="G91" t="s">
        <v>895</v>
      </c>
      <c r="H91" t="s">
        <v>895</v>
      </c>
    </row>
    <row r="92" spans="1:8">
      <c r="A92" t="s">
        <v>967</v>
      </c>
      <c r="B92" t="s">
        <v>963</v>
      </c>
      <c r="C92" t="s">
        <v>968</v>
      </c>
      <c r="D92" s="1">
        <v>16.35</v>
      </c>
      <c r="E92" s="2">
        <v>3.45</v>
      </c>
      <c r="F92" s="2">
        <v>56.41</v>
      </c>
      <c r="G92" t="s">
        <v>969</v>
      </c>
      <c r="H92" t="s">
        <v>969</v>
      </c>
    </row>
    <row r="93" spans="1:8">
      <c r="A93" t="s">
        <v>970</v>
      </c>
      <c r="B93" t="s">
        <v>97</v>
      </c>
      <c r="C93" t="s">
        <v>971</v>
      </c>
      <c r="D93" s="1">
        <v>19.15</v>
      </c>
      <c r="E93" s="2">
        <v>5.45</v>
      </c>
      <c r="F93" s="2">
        <v>104.37</v>
      </c>
      <c r="G93" t="s">
        <v>972</v>
      </c>
      <c r="H93" t="s">
        <v>972</v>
      </c>
    </row>
    <row r="94" spans="1:8">
      <c r="A94" t="s">
        <v>973</v>
      </c>
      <c r="B94" t="s">
        <v>97</v>
      </c>
      <c r="C94" t="s">
        <v>974</v>
      </c>
      <c r="D94" s="1">
        <v>21.89</v>
      </c>
      <c r="E94" s="2">
        <v>4.3</v>
      </c>
      <c r="F94" s="2">
        <v>94.13</v>
      </c>
      <c r="G94" t="s">
        <v>975</v>
      </c>
      <c r="H94" t="s">
        <v>975</v>
      </c>
    </row>
    <row r="95" spans="1:8">
      <c r="A95" t="s">
        <v>976</v>
      </c>
      <c r="B95" t="s">
        <v>97</v>
      </c>
      <c r="C95" t="s">
        <v>977</v>
      </c>
      <c r="D95" s="1">
        <v>20</v>
      </c>
      <c r="E95" s="2">
        <v>3.95</v>
      </c>
      <c r="F95" s="2">
        <v>79</v>
      </c>
      <c r="G95" t="s">
        <v>795</v>
      </c>
      <c r="H95" t="s">
        <v>795</v>
      </c>
    </row>
    <row r="96" spans="1:8">
      <c r="A96" t="s">
        <v>978</v>
      </c>
      <c r="B96" t="s">
        <v>979</v>
      </c>
      <c r="C96" t="s">
        <v>980</v>
      </c>
      <c r="D96" s="1">
        <v>18.1</v>
      </c>
      <c r="E96" s="2">
        <v>3.7</v>
      </c>
      <c r="F96" s="2">
        <v>66.97</v>
      </c>
      <c r="G96" t="s">
        <v>902</v>
      </c>
      <c r="H96" t="s">
        <v>902</v>
      </c>
    </row>
    <row r="97" spans="1:8">
      <c r="A97" t="s">
        <v>981</v>
      </c>
      <c r="B97" t="s">
        <v>979</v>
      </c>
      <c r="C97" t="s">
        <v>982</v>
      </c>
      <c r="D97" s="1">
        <v>20.34</v>
      </c>
      <c r="E97" s="2">
        <v>4.4</v>
      </c>
      <c r="F97" s="2">
        <v>89.5</v>
      </c>
      <c r="G97" t="s">
        <v>918</v>
      </c>
      <c r="H97" t="s">
        <v>918</v>
      </c>
    </row>
    <row r="98" spans="1:8">
      <c r="A98" t="s">
        <v>983</v>
      </c>
      <c r="B98" t="s">
        <v>979</v>
      </c>
      <c r="C98" t="s">
        <v>984</v>
      </c>
      <c r="D98" s="1">
        <v>19.88</v>
      </c>
      <c r="E98" s="2">
        <v>3.85</v>
      </c>
      <c r="F98" s="2">
        <v>76.54</v>
      </c>
      <c r="G98" t="s">
        <v>795</v>
      </c>
      <c r="H98" t="s">
        <v>795</v>
      </c>
    </row>
    <row r="99" spans="1:8">
      <c r="A99" t="s">
        <v>985</v>
      </c>
      <c r="B99" t="s">
        <v>986</v>
      </c>
      <c r="C99" t="s">
        <v>987</v>
      </c>
      <c r="D99" s="1">
        <v>18.22</v>
      </c>
      <c r="E99" s="2">
        <v>4.9</v>
      </c>
      <c r="F99" s="2">
        <v>89.28</v>
      </c>
      <c r="G99" t="s">
        <v>988</v>
      </c>
      <c r="H99" t="s">
        <v>988</v>
      </c>
    </row>
    <row r="100" spans="1:8">
      <c r="A100" t="s">
        <v>989</v>
      </c>
      <c r="B100" t="s">
        <v>986</v>
      </c>
      <c r="C100" t="s">
        <v>990</v>
      </c>
      <c r="D100" s="1">
        <v>18.38</v>
      </c>
      <c r="E100" s="2">
        <v>4.15</v>
      </c>
      <c r="F100" s="2">
        <v>76.28</v>
      </c>
      <c r="G100" t="s">
        <v>991</v>
      </c>
      <c r="H100" t="s">
        <v>991</v>
      </c>
    </row>
    <row r="101" spans="1:8">
      <c r="A101" t="s">
        <v>992</v>
      </c>
      <c r="B101" t="s">
        <v>993</v>
      </c>
      <c r="C101" t="s">
        <v>994</v>
      </c>
      <c r="D101" s="1">
        <v>20.25</v>
      </c>
      <c r="E101" s="2">
        <v>4.95</v>
      </c>
      <c r="F101" s="2">
        <v>100.24</v>
      </c>
      <c r="G101" t="s">
        <v>918</v>
      </c>
      <c r="H101" t="s">
        <v>918</v>
      </c>
    </row>
    <row r="102" spans="1:8">
      <c r="A102" t="s">
        <v>995</v>
      </c>
      <c r="B102" t="s">
        <v>993</v>
      </c>
      <c r="C102" t="s">
        <v>996</v>
      </c>
      <c r="D102" s="1">
        <v>17.93</v>
      </c>
      <c r="E102" s="2">
        <v>9.05</v>
      </c>
      <c r="F102" s="2">
        <v>162.27</v>
      </c>
      <c r="G102" t="s">
        <v>997</v>
      </c>
      <c r="H102" t="s">
        <v>997</v>
      </c>
    </row>
    <row r="103" spans="1:8">
      <c r="A103" t="s">
        <v>998</v>
      </c>
      <c r="B103" t="s">
        <v>999</v>
      </c>
      <c r="C103" t="s">
        <v>1000</v>
      </c>
      <c r="D103" s="1">
        <v>21.08</v>
      </c>
      <c r="E103" s="2">
        <v>4.95</v>
      </c>
      <c r="F103" s="2">
        <v>104.35</v>
      </c>
      <c r="G103" t="s">
        <v>801</v>
      </c>
      <c r="H103" t="s">
        <v>801</v>
      </c>
    </row>
    <row r="104" spans="1:8">
      <c r="A104" t="s">
        <v>1001</v>
      </c>
      <c r="B104" t="s">
        <v>999</v>
      </c>
      <c r="C104" t="s">
        <v>1002</v>
      </c>
      <c r="D104" s="1">
        <v>21.06</v>
      </c>
      <c r="E104" s="2">
        <v>4.55</v>
      </c>
      <c r="F104" s="2">
        <v>95.82</v>
      </c>
      <c r="G104" t="s">
        <v>972</v>
      </c>
      <c r="H104" t="s">
        <v>972</v>
      </c>
    </row>
    <row r="105" spans="1:8">
      <c r="A105" t="s">
        <v>1003</v>
      </c>
      <c r="B105" t="s">
        <v>1004</v>
      </c>
      <c r="C105" t="s">
        <v>1005</v>
      </c>
      <c r="D105" s="1">
        <v>18.1</v>
      </c>
      <c r="E105" s="2">
        <v>3.25</v>
      </c>
      <c r="F105" s="2">
        <v>58.83</v>
      </c>
      <c r="G105" t="s">
        <v>898</v>
      </c>
      <c r="H105" t="s">
        <v>898</v>
      </c>
    </row>
    <row r="106" spans="1:8">
      <c r="A106" t="s">
        <v>1006</v>
      </c>
      <c r="B106" t="s">
        <v>1004</v>
      </c>
      <c r="C106" t="s">
        <v>1007</v>
      </c>
      <c r="D106" s="1">
        <v>17.78</v>
      </c>
      <c r="E106" s="2">
        <v>5.45</v>
      </c>
      <c r="F106" s="2">
        <v>96.9</v>
      </c>
      <c r="G106" t="s">
        <v>881</v>
      </c>
      <c r="H106" t="s">
        <v>881</v>
      </c>
    </row>
    <row r="107" spans="1:8">
      <c r="A107" t="s">
        <v>1008</v>
      </c>
      <c r="B107" t="s">
        <v>1009</v>
      </c>
      <c r="C107" t="s">
        <v>1010</v>
      </c>
      <c r="D107" s="1">
        <v>18.2</v>
      </c>
      <c r="E107" s="2">
        <v>4.55</v>
      </c>
      <c r="F107" s="2">
        <v>82.81</v>
      </c>
      <c r="G107" t="s">
        <v>775</v>
      </c>
      <c r="H107" t="s">
        <v>775</v>
      </c>
    </row>
    <row r="108" spans="1:8">
      <c r="A108" t="s">
        <v>1011</v>
      </c>
      <c r="B108" t="s">
        <v>1009</v>
      </c>
      <c r="C108" t="s">
        <v>996</v>
      </c>
      <c r="D108" s="1">
        <v>18.23</v>
      </c>
      <c r="E108" s="2">
        <v>9.05</v>
      </c>
      <c r="F108" s="2">
        <v>164.98</v>
      </c>
      <c r="G108" t="s">
        <v>997</v>
      </c>
      <c r="H108" t="s">
        <v>997</v>
      </c>
    </row>
    <row r="109" spans="1:8">
      <c r="A109" t="s">
        <v>1012</v>
      </c>
      <c r="B109" t="s">
        <v>1013</v>
      </c>
      <c r="C109" t="s">
        <v>1014</v>
      </c>
      <c r="D109" s="1">
        <v>15.01</v>
      </c>
      <c r="E109" s="2">
        <v>4.15</v>
      </c>
      <c r="F109" s="2">
        <v>62.29</v>
      </c>
      <c r="G109" t="s">
        <v>924</v>
      </c>
      <c r="H109" t="s">
        <v>924</v>
      </c>
    </row>
    <row r="110" spans="1:8">
      <c r="A110" t="s">
        <v>1015</v>
      </c>
      <c r="B110" t="s">
        <v>1016</v>
      </c>
      <c r="C110" t="s">
        <v>980</v>
      </c>
      <c r="D110" s="1">
        <v>15.66</v>
      </c>
      <c r="E110" s="2">
        <v>3.7</v>
      </c>
      <c r="F110" s="2">
        <v>57.94</v>
      </c>
      <c r="G110" t="s">
        <v>1017</v>
      </c>
      <c r="H110" t="s">
        <v>1017</v>
      </c>
    </row>
    <row r="111" spans="1:8">
      <c r="A111" t="s">
        <v>1018</v>
      </c>
      <c r="B111" t="s">
        <v>1016</v>
      </c>
      <c r="C111" t="s">
        <v>1019</v>
      </c>
      <c r="D111" s="1">
        <v>15.58</v>
      </c>
      <c r="E111" s="2">
        <v>4.2</v>
      </c>
      <c r="F111" s="2">
        <v>65.44</v>
      </c>
      <c r="G111" t="s">
        <v>801</v>
      </c>
      <c r="H111" t="s">
        <v>801</v>
      </c>
    </row>
    <row r="112" spans="1:8">
      <c r="A112" t="s">
        <v>1020</v>
      </c>
      <c r="B112" t="s">
        <v>116</v>
      </c>
      <c r="C112" t="s">
        <v>1021</v>
      </c>
      <c r="D112" s="1">
        <v>20.98</v>
      </c>
      <c r="E112" s="2">
        <v>7</v>
      </c>
      <c r="F112" s="2">
        <v>146.86</v>
      </c>
      <c r="G112" t="s">
        <v>1022</v>
      </c>
      <c r="H112" t="s">
        <v>1022</v>
      </c>
    </row>
    <row r="113" spans="1:8">
      <c r="A113" t="s">
        <v>1023</v>
      </c>
      <c r="B113" t="s">
        <v>1024</v>
      </c>
      <c r="C113" t="s">
        <v>1025</v>
      </c>
      <c r="D113" s="1">
        <v>20.77</v>
      </c>
      <c r="E113" s="2">
        <v>3.35</v>
      </c>
      <c r="F113" s="2">
        <v>69.58</v>
      </c>
      <c r="G113" t="s">
        <v>918</v>
      </c>
      <c r="H113" t="s">
        <v>918</v>
      </c>
    </row>
    <row r="114" spans="1:8">
      <c r="A114" t="s">
        <v>1026</v>
      </c>
      <c r="B114" t="s">
        <v>1024</v>
      </c>
      <c r="C114" t="s">
        <v>1027</v>
      </c>
      <c r="D114" s="1">
        <v>20.83</v>
      </c>
      <c r="E114" s="2">
        <v>6.2</v>
      </c>
      <c r="F114" s="2">
        <v>129.15</v>
      </c>
      <c r="G114" t="s">
        <v>921</v>
      </c>
      <c r="H114" t="s">
        <v>921</v>
      </c>
    </row>
    <row r="115" spans="1:8">
      <c r="A115" t="s">
        <v>1028</v>
      </c>
      <c r="B115" t="s">
        <v>1029</v>
      </c>
      <c r="C115" t="s">
        <v>1030</v>
      </c>
      <c r="D115" s="1">
        <v>15.09</v>
      </c>
      <c r="E115" s="2">
        <v>3.85</v>
      </c>
      <c r="F115" s="2">
        <v>58.1</v>
      </c>
      <c r="G115" t="s">
        <v>895</v>
      </c>
      <c r="H115" t="s">
        <v>895</v>
      </c>
    </row>
    <row r="116" spans="1:8">
      <c r="A116" t="s">
        <v>1031</v>
      </c>
      <c r="B116" t="s">
        <v>1032</v>
      </c>
      <c r="C116" t="s">
        <v>1033</v>
      </c>
      <c r="D116" s="1">
        <v>15.7</v>
      </c>
      <c r="E116" s="2">
        <v>4.2</v>
      </c>
      <c r="F116" s="2">
        <v>65.94</v>
      </c>
      <c r="G116" t="s">
        <v>938</v>
      </c>
      <c r="H116" t="s">
        <v>938</v>
      </c>
    </row>
    <row r="117" spans="1:8">
      <c r="A117" t="s">
        <v>1034</v>
      </c>
      <c r="B117" t="s">
        <v>1032</v>
      </c>
      <c r="C117" t="s">
        <v>1035</v>
      </c>
      <c r="D117" s="1">
        <v>14.4</v>
      </c>
      <c r="E117" s="2">
        <v>3.1</v>
      </c>
      <c r="F117" s="2">
        <v>44.64</v>
      </c>
      <c r="G117" t="s">
        <v>795</v>
      </c>
      <c r="H117" t="s">
        <v>795</v>
      </c>
    </row>
    <row r="118" spans="1:8">
      <c r="A118" t="s">
        <v>1036</v>
      </c>
      <c r="B118" t="s">
        <v>1032</v>
      </c>
      <c r="C118" t="s">
        <v>1037</v>
      </c>
      <c r="D118" s="1">
        <v>14.31</v>
      </c>
      <c r="E118" s="2">
        <v>3.85</v>
      </c>
      <c r="F118" s="2">
        <v>55.09</v>
      </c>
      <c r="G118" t="s">
        <v>795</v>
      </c>
      <c r="H118" t="s">
        <v>795</v>
      </c>
    </row>
    <row r="119" spans="1:8">
      <c r="A119" t="s">
        <v>1038</v>
      </c>
      <c r="B119" t="s">
        <v>1032</v>
      </c>
      <c r="C119" t="s">
        <v>1039</v>
      </c>
      <c r="D119" s="1">
        <v>15.71</v>
      </c>
      <c r="E119" s="2">
        <v>4.3</v>
      </c>
      <c r="F119" s="2">
        <v>67.55</v>
      </c>
      <c r="G119" t="s">
        <v>1040</v>
      </c>
      <c r="H119" t="s">
        <v>1040</v>
      </c>
    </row>
    <row r="120" spans="1:8">
      <c r="A120" t="s">
        <v>1041</v>
      </c>
      <c r="B120" t="s">
        <v>1042</v>
      </c>
      <c r="C120" t="s">
        <v>1043</v>
      </c>
      <c r="D120" s="1">
        <v>14.81</v>
      </c>
      <c r="E120" s="2">
        <v>3.95</v>
      </c>
      <c r="F120" s="2">
        <v>58.5</v>
      </c>
      <c r="G120" t="s">
        <v>1044</v>
      </c>
      <c r="H120" t="s">
        <v>1044</v>
      </c>
    </row>
    <row r="121" spans="1:8">
      <c r="A121" t="s">
        <v>1045</v>
      </c>
      <c r="B121" t="s">
        <v>1042</v>
      </c>
      <c r="C121" t="s">
        <v>1046</v>
      </c>
      <c r="D121" s="1">
        <v>14.77</v>
      </c>
      <c r="E121" s="2">
        <v>3.95</v>
      </c>
      <c r="F121" s="2">
        <v>58.34</v>
      </c>
      <c r="G121" t="s">
        <v>1044</v>
      </c>
      <c r="H121" t="s">
        <v>1044</v>
      </c>
    </row>
    <row r="122" spans="1:8">
      <c r="A122" t="s">
        <v>1047</v>
      </c>
      <c r="B122" t="s">
        <v>1042</v>
      </c>
      <c r="C122" t="s">
        <v>1048</v>
      </c>
      <c r="D122" s="1">
        <v>14.86</v>
      </c>
      <c r="E122" s="2">
        <v>4.7</v>
      </c>
      <c r="F122" s="2">
        <v>69.84</v>
      </c>
      <c r="G122" t="s">
        <v>1049</v>
      </c>
      <c r="H122" t="s">
        <v>1049</v>
      </c>
    </row>
    <row r="123" spans="1:8">
      <c r="A123" t="s">
        <v>1050</v>
      </c>
      <c r="B123" t="s">
        <v>1042</v>
      </c>
      <c r="C123" t="s">
        <v>1051</v>
      </c>
      <c r="D123" s="1">
        <v>13.59</v>
      </c>
      <c r="E123" s="2">
        <v>4.3</v>
      </c>
      <c r="F123" s="2">
        <v>58.44</v>
      </c>
      <c r="G123" t="s">
        <v>1052</v>
      </c>
      <c r="H123" t="s">
        <v>1052</v>
      </c>
    </row>
    <row r="124" spans="1:8">
      <c r="A124" t="s">
        <v>1053</v>
      </c>
      <c r="B124" t="s">
        <v>1042</v>
      </c>
      <c r="C124" t="s">
        <v>1054</v>
      </c>
      <c r="D124" s="1">
        <v>11.21</v>
      </c>
      <c r="E124" s="2">
        <v>5.2</v>
      </c>
      <c r="F124" s="2">
        <v>58.29</v>
      </c>
      <c r="G124" t="s">
        <v>1055</v>
      </c>
      <c r="H124" t="s">
        <v>1055</v>
      </c>
    </row>
    <row r="125" spans="1:8">
      <c r="A125" t="s">
        <v>1056</v>
      </c>
      <c r="B125" t="s">
        <v>1042</v>
      </c>
      <c r="C125" t="s">
        <v>1057</v>
      </c>
      <c r="D125" s="1">
        <v>1</v>
      </c>
      <c r="E125" s="2">
        <v>50</v>
      </c>
      <c r="F125" s="2">
        <v>50</v>
      </c>
      <c r="G125" t="s">
        <v>1055</v>
      </c>
      <c r="H125" t="s">
        <v>1055</v>
      </c>
    </row>
    <row r="126" spans="1:8">
      <c r="A126" t="s">
        <v>1058</v>
      </c>
      <c r="B126" t="s">
        <v>1042</v>
      </c>
      <c r="C126" t="s">
        <v>1059</v>
      </c>
      <c r="D126" s="1">
        <v>14.74</v>
      </c>
      <c r="E126" s="2">
        <v>3.95</v>
      </c>
      <c r="F126" s="2">
        <v>58.22</v>
      </c>
      <c r="G126" t="s">
        <v>1060</v>
      </c>
      <c r="H126" t="s">
        <v>1060</v>
      </c>
    </row>
    <row r="127" spans="1:8">
      <c r="A127" t="s">
        <v>1061</v>
      </c>
      <c r="B127" t="s">
        <v>120</v>
      </c>
      <c r="C127" t="s">
        <v>1062</v>
      </c>
      <c r="D127" s="1">
        <v>18.83</v>
      </c>
      <c r="E127" s="2">
        <v>6.2</v>
      </c>
      <c r="F127" s="2">
        <v>116.75</v>
      </c>
      <c r="G127" t="s">
        <v>949</v>
      </c>
      <c r="H127" t="s">
        <v>949</v>
      </c>
    </row>
    <row r="128" spans="1:8">
      <c r="A128" t="s">
        <v>1063</v>
      </c>
      <c r="B128" t="s">
        <v>120</v>
      </c>
      <c r="C128" t="s">
        <v>1064</v>
      </c>
      <c r="D128" s="1">
        <v>20.21</v>
      </c>
      <c r="E128" s="2">
        <v>8.5</v>
      </c>
      <c r="F128" s="2">
        <v>171.79</v>
      </c>
      <c r="G128" t="s">
        <v>1065</v>
      </c>
      <c r="H128" t="s">
        <v>1065</v>
      </c>
    </row>
    <row r="129" spans="1:8">
      <c r="A129" t="s">
        <v>1066</v>
      </c>
      <c r="B129" t="s">
        <v>120</v>
      </c>
      <c r="C129" t="s">
        <v>1067</v>
      </c>
      <c r="D129" s="1">
        <v>20</v>
      </c>
      <c r="E129" s="2">
        <v>6.15</v>
      </c>
      <c r="F129" s="2">
        <v>123</v>
      </c>
      <c r="G129" t="s">
        <v>1065</v>
      </c>
      <c r="H129" t="s">
        <v>1065</v>
      </c>
    </row>
    <row r="130" spans="1:8">
      <c r="A130" t="s">
        <v>1068</v>
      </c>
      <c r="B130" t="s">
        <v>120</v>
      </c>
      <c r="C130" t="s">
        <v>1069</v>
      </c>
      <c r="D130" s="1">
        <v>18.57</v>
      </c>
      <c r="E130" s="2">
        <v>4.7</v>
      </c>
      <c r="F130" s="2">
        <v>87.28</v>
      </c>
      <c r="G130" t="s">
        <v>1070</v>
      </c>
      <c r="H130" t="s">
        <v>1070</v>
      </c>
    </row>
    <row r="131" spans="1:8">
      <c r="A131" t="s">
        <v>1071</v>
      </c>
      <c r="B131" t="s">
        <v>120</v>
      </c>
      <c r="C131" t="s">
        <v>1072</v>
      </c>
      <c r="D131" s="1">
        <v>19.07</v>
      </c>
      <c r="E131" s="2">
        <v>4.3</v>
      </c>
      <c r="F131" s="2">
        <v>82</v>
      </c>
      <c r="G131" t="s">
        <v>1073</v>
      </c>
      <c r="H131" t="s">
        <v>1073</v>
      </c>
    </row>
    <row r="132" spans="1:8">
      <c r="A132" t="s">
        <v>1074</v>
      </c>
      <c r="B132" t="s">
        <v>1075</v>
      </c>
      <c r="C132" t="s">
        <v>1076</v>
      </c>
      <c r="D132" s="1">
        <v>17.12</v>
      </c>
      <c r="E132" s="2">
        <v>4.4</v>
      </c>
      <c r="F132" s="2">
        <v>75.33</v>
      </c>
      <c r="G132" t="s">
        <v>1077</v>
      </c>
      <c r="H132" t="s">
        <v>1077</v>
      </c>
    </row>
    <row r="133" spans="1:8">
      <c r="A133" t="s">
        <v>1078</v>
      </c>
      <c r="B133" t="s">
        <v>1075</v>
      </c>
      <c r="C133" t="s">
        <v>1079</v>
      </c>
      <c r="D133" s="1">
        <v>17.07</v>
      </c>
      <c r="E133" s="2">
        <v>4.2</v>
      </c>
      <c r="F133" s="2">
        <v>71.69</v>
      </c>
      <c r="G133" t="s">
        <v>1077</v>
      </c>
      <c r="H133" t="s">
        <v>1077</v>
      </c>
    </row>
    <row r="134" spans="1:8">
      <c r="A134" t="s">
        <v>1080</v>
      </c>
      <c r="B134" t="s">
        <v>1075</v>
      </c>
      <c r="C134" t="s">
        <v>1081</v>
      </c>
      <c r="D134" s="1">
        <v>15.54</v>
      </c>
      <c r="E134" s="2">
        <v>3.35</v>
      </c>
      <c r="F134" s="2">
        <v>52.06</v>
      </c>
      <c r="G134" t="s">
        <v>1082</v>
      </c>
      <c r="H134" t="s">
        <v>1082</v>
      </c>
    </row>
    <row r="135" spans="1:8">
      <c r="A135" t="s">
        <v>1083</v>
      </c>
      <c r="B135" t="s">
        <v>1075</v>
      </c>
      <c r="C135" t="s">
        <v>1084</v>
      </c>
      <c r="D135" s="1">
        <v>15.37</v>
      </c>
      <c r="E135" s="2">
        <v>4.7</v>
      </c>
      <c r="F135" s="2">
        <v>72.24</v>
      </c>
      <c r="G135" t="s">
        <v>988</v>
      </c>
      <c r="H135" t="s">
        <v>988</v>
      </c>
    </row>
    <row r="136" spans="1:8">
      <c r="A136" t="s">
        <v>1085</v>
      </c>
      <c r="B136" t="s">
        <v>1075</v>
      </c>
      <c r="C136" t="s">
        <v>1086</v>
      </c>
      <c r="D136" s="1">
        <v>17.21</v>
      </c>
      <c r="E136" s="2">
        <v>3.45</v>
      </c>
      <c r="F136" s="2">
        <v>59.37</v>
      </c>
      <c r="G136" t="s">
        <v>969</v>
      </c>
      <c r="H136" t="s">
        <v>969</v>
      </c>
    </row>
    <row r="137" spans="1:8">
      <c r="A137" t="s">
        <v>1087</v>
      </c>
      <c r="B137" t="s">
        <v>1075</v>
      </c>
      <c r="C137" t="s">
        <v>1088</v>
      </c>
      <c r="D137" s="1">
        <v>17.17</v>
      </c>
      <c r="E137" s="2">
        <v>3.85</v>
      </c>
      <c r="F137" s="2">
        <v>66.1</v>
      </c>
      <c r="G137" t="s">
        <v>907</v>
      </c>
      <c r="H137" t="s">
        <v>908</v>
      </c>
    </row>
    <row r="138" spans="1:8">
      <c r="A138" t="s">
        <v>1089</v>
      </c>
      <c r="B138" t="s">
        <v>1075</v>
      </c>
      <c r="C138" t="s">
        <v>968</v>
      </c>
      <c r="D138" s="1">
        <v>17.18</v>
      </c>
      <c r="E138" s="2">
        <v>3.75</v>
      </c>
      <c r="F138" s="2">
        <v>64.43</v>
      </c>
      <c r="G138" t="s">
        <v>1090</v>
      </c>
      <c r="H138" t="s">
        <v>1090</v>
      </c>
    </row>
    <row r="139" spans="1:8">
      <c r="A139" t="s">
        <v>1091</v>
      </c>
      <c r="B139" t="s">
        <v>1075</v>
      </c>
      <c r="C139" t="s">
        <v>1092</v>
      </c>
      <c r="D139" s="1">
        <v>17.08</v>
      </c>
      <c r="E139" s="2">
        <v>4.3</v>
      </c>
      <c r="F139" s="2">
        <v>73.44</v>
      </c>
      <c r="G139" t="s">
        <v>1040</v>
      </c>
      <c r="H139" t="s">
        <v>1040</v>
      </c>
    </row>
    <row r="140" spans="1:8">
      <c r="A140" t="s">
        <v>1093</v>
      </c>
      <c r="B140" t="s">
        <v>1094</v>
      </c>
      <c r="C140" t="s">
        <v>1095</v>
      </c>
      <c r="D140" s="1">
        <v>18.26</v>
      </c>
      <c r="E140" s="2">
        <v>3.45</v>
      </c>
      <c r="F140" s="2">
        <v>63</v>
      </c>
      <c r="G140" t="s">
        <v>1049</v>
      </c>
      <c r="H140" t="s">
        <v>1049</v>
      </c>
    </row>
    <row r="141" spans="1:8">
      <c r="A141" t="s">
        <v>1096</v>
      </c>
      <c r="B141" t="s">
        <v>1094</v>
      </c>
      <c r="C141" t="s">
        <v>1097</v>
      </c>
      <c r="D141" s="1">
        <v>16.81</v>
      </c>
      <c r="E141" s="2">
        <v>5.45</v>
      </c>
      <c r="F141" s="2">
        <v>91.61</v>
      </c>
      <c r="G141" t="s">
        <v>1049</v>
      </c>
      <c r="H141" t="s">
        <v>1049</v>
      </c>
    </row>
    <row r="142" spans="1:8">
      <c r="A142" t="s">
        <v>1098</v>
      </c>
      <c r="B142" t="s">
        <v>1094</v>
      </c>
      <c r="C142" t="s">
        <v>1099</v>
      </c>
      <c r="D142" s="1">
        <v>1</v>
      </c>
      <c r="E142" s="2">
        <v>455</v>
      </c>
      <c r="F142" s="2">
        <v>455</v>
      </c>
      <c r="G142" t="s">
        <v>878</v>
      </c>
      <c r="H142" t="s">
        <v>878</v>
      </c>
    </row>
    <row r="143" spans="1:8">
      <c r="A143" t="s">
        <v>1100</v>
      </c>
      <c r="B143" t="s">
        <v>1094</v>
      </c>
      <c r="C143" t="s">
        <v>1099</v>
      </c>
      <c r="D143" s="1">
        <v>1</v>
      </c>
      <c r="E143" s="2">
        <v>325</v>
      </c>
      <c r="F143" s="2">
        <v>325</v>
      </c>
      <c r="G143" t="s">
        <v>878</v>
      </c>
      <c r="H143" t="s">
        <v>878</v>
      </c>
    </row>
    <row r="144" spans="1:8">
      <c r="A144" t="s">
        <v>1101</v>
      </c>
      <c r="B144" t="s">
        <v>1094</v>
      </c>
      <c r="C144" t="s">
        <v>1037</v>
      </c>
      <c r="D144" s="1">
        <v>15.93</v>
      </c>
      <c r="E144" s="2">
        <v>3.85</v>
      </c>
      <c r="F144" s="2">
        <v>61.33</v>
      </c>
      <c r="G144" t="s">
        <v>1052</v>
      </c>
      <c r="H144" t="s">
        <v>1052</v>
      </c>
    </row>
    <row r="145" spans="1:8">
      <c r="A145" t="s">
        <v>1102</v>
      </c>
      <c r="B145" t="s">
        <v>1094</v>
      </c>
      <c r="C145" t="s">
        <v>1037</v>
      </c>
      <c r="D145" s="1">
        <v>15.82</v>
      </c>
      <c r="E145" s="2">
        <v>3.85</v>
      </c>
      <c r="F145" s="2">
        <v>60.91</v>
      </c>
      <c r="G145" t="s">
        <v>1052</v>
      </c>
      <c r="H145" t="s">
        <v>1052</v>
      </c>
    </row>
    <row r="146" spans="1:8">
      <c r="A146" t="s">
        <v>1103</v>
      </c>
      <c r="B146" t="s">
        <v>1094</v>
      </c>
      <c r="C146" t="s">
        <v>1037</v>
      </c>
      <c r="D146" s="1">
        <v>15.73</v>
      </c>
      <c r="E146" s="2">
        <v>3.85</v>
      </c>
      <c r="F146" s="2">
        <v>60.56</v>
      </c>
      <c r="G146" t="s">
        <v>1052</v>
      </c>
      <c r="H146" t="s">
        <v>1052</v>
      </c>
    </row>
    <row r="147" spans="1:8">
      <c r="A147" t="s">
        <v>1104</v>
      </c>
      <c r="B147" t="s">
        <v>1094</v>
      </c>
      <c r="C147" t="s">
        <v>1037</v>
      </c>
      <c r="D147" s="1">
        <v>15.92</v>
      </c>
      <c r="E147" s="2">
        <v>3.85</v>
      </c>
      <c r="F147" s="2">
        <v>61.29</v>
      </c>
      <c r="G147" t="s">
        <v>1052</v>
      </c>
      <c r="H147" t="s">
        <v>1052</v>
      </c>
    </row>
    <row r="148" spans="1:8">
      <c r="A148" t="s">
        <v>1105</v>
      </c>
      <c r="B148" t="s">
        <v>1094</v>
      </c>
      <c r="C148" t="s">
        <v>1037</v>
      </c>
      <c r="D148" s="1">
        <v>15.8</v>
      </c>
      <c r="E148" s="2">
        <v>3.85</v>
      </c>
      <c r="F148" s="2">
        <v>60.83</v>
      </c>
      <c r="G148" t="s">
        <v>1052</v>
      </c>
      <c r="H148" t="s">
        <v>1052</v>
      </c>
    </row>
    <row r="149" spans="1:8">
      <c r="A149" t="s">
        <v>1106</v>
      </c>
      <c r="B149" t="s">
        <v>1094</v>
      </c>
      <c r="C149" t="s">
        <v>1037</v>
      </c>
      <c r="D149" s="1">
        <v>15.92</v>
      </c>
      <c r="E149" s="2">
        <v>3.85</v>
      </c>
      <c r="F149" s="2">
        <v>61.29</v>
      </c>
      <c r="G149" t="s">
        <v>1052</v>
      </c>
      <c r="H149" t="s">
        <v>1052</v>
      </c>
    </row>
    <row r="150" spans="1:8">
      <c r="A150" t="s">
        <v>1107</v>
      </c>
      <c r="B150" t="s">
        <v>1094</v>
      </c>
      <c r="C150" t="s">
        <v>1037</v>
      </c>
      <c r="D150" s="1">
        <v>1</v>
      </c>
      <c r="E150" s="2">
        <v>0</v>
      </c>
      <c r="F150" s="2">
        <v>0</v>
      </c>
      <c r="G150" t="s">
        <v>1052</v>
      </c>
      <c r="H150" t="s">
        <v>1052</v>
      </c>
    </row>
    <row r="151" spans="1:8">
      <c r="A151" t="s">
        <v>1108</v>
      </c>
      <c r="B151" t="s">
        <v>1094</v>
      </c>
      <c r="C151" t="s">
        <v>1037</v>
      </c>
      <c r="D151" s="1">
        <v>15.78</v>
      </c>
      <c r="E151" s="2">
        <v>3.85</v>
      </c>
      <c r="F151" s="2">
        <v>60.75</v>
      </c>
      <c r="G151" t="s">
        <v>1052</v>
      </c>
      <c r="H151" t="s">
        <v>1052</v>
      </c>
    </row>
    <row r="152" spans="1:8">
      <c r="A152" t="s">
        <v>1109</v>
      </c>
      <c r="B152" t="s">
        <v>1094</v>
      </c>
      <c r="C152" t="s">
        <v>1037</v>
      </c>
      <c r="D152" s="1">
        <v>15.88</v>
      </c>
      <c r="E152" s="2">
        <v>3.85</v>
      </c>
      <c r="F152" s="2">
        <v>61.14</v>
      </c>
      <c r="G152" t="s">
        <v>1052</v>
      </c>
      <c r="H152" t="s">
        <v>1052</v>
      </c>
    </row>
    <row r="153" spans="1:8">
      <c r="A153" t="s">
        <v>1110</v>
      </c>
      <c r="B153" t="s">
        <v>1094</v>
      </c>
      <c r="C153" t="s">
        <v>1037</v>
      </c>
      <c r="D153" s="1">
        <v>15.91</v>
      </c>
      <c r="E153" s="2">
        <v>3.85</v>
      </c>
      <c r="F153" s="2">
        <v>61.25</v>
      </c>
      <c r="G153" t="s">
        <v>1052</v>
      </c>
      <c r="H153" t="s">
        <v>1052</v>
      </c>
    </row>
    <row r="154" spans="1:8">
      <c r="A154" t="s">
        <v>1111</v>
      </c>
      <c r="B154" t="s">
        <v>1094</v>
      </c>
      <c r="C154" t="s">
        <v>1037</v>
      </c>
      <c r="D154" s="1">
        <v>15.82</v>
      </c>
      <c r="E154" s="2">
        <v>3.85</v>
      </c>
      <c r="F154" s="2">
        <v>60.91</v>
      </c>
      <c r="G154" t="s">
        <v>1052</v>
      </c>
      <c r="H154" t="s">
        <v>1052</v>
      </c>
    </row>
    <row r="155" spans="1:8">
      <c r="A155" t="s">
        <v>1112</v>
      </c>
      <c r="B155" t="s">
        <v>1094</v>
      </c>
      <c r="C155" t="s">
        <v>1037</v>
      </c>
      <c r="D155" s="1">
        <v>15.91</v>
      </c>
      <c r="E155" s="2">
        <v>3.85</v>
      </c>
      <c r="F155" s="2">
        <v>61.25</v>
      </c>
      <c r="G155" t="s">
        <v>1052</v>
      </c>
      <c r="H155" t="s">
        <v>1052</v>
      </c>
    </row>
    <row r="156" spans="1:8">
      <c r="A156" t="s">
        <v>1113</v>
      </c>
      <c r="B156" t="s">
        <v>1094</v>
      </c>
      <c r="C156" t="s">
        <v>1037</v>
      </c>
      <c r="D156" s="1">
        <v>15.88</v>
      </c>
      <c r="E156" s="2">
        <v>3.85</v>
      </c>
      <c r="F156" s="2">
        <v>61.14</v>
      </c>
      <c r="G156" t="s">
        <v>1052</v>
      </c>
      <c r="H156" t="s">
        <v>1052</v>
      </c>
    </row>
    <row r="157" spans="1:8">
      <c r="A157" t="s">
        <v>1114</v>
      </c>
      <c r="B157" t="s">
        <v>1094</v>
      </c>
      <c r="C157" t="s">
        <v>1037</v>
      </c>
      <c r="D157" s="1">
        <v>15.87</v>
      </c>
      <c r="E157" s="2">
        <v>3.85</v>
      </c>
      <c r="F157" s="2">
        <v>61.1</v>
      </c>
      <c r="G157" t="s">
        <v>1052</v>
      </c>
      <c r="H157" t="s">
        <v>1052</v>
      </c>
    </row>
    <row r="158" spans="1:8">
      <c r="A158" t="s">
        <v>1115</v>
      </c>
      <c r="B158" t="s">
        <v>1094</v>
      </c>
      <c r="C158" t="s">
        <v>1037</v>
      </c>
      <c r="D158" s="1">
        <v>15.92</v>
      </c>
      <c r="E158" s="2">
        <v>3.85</v>
      </c>
      <c r="F158" s="2">
        <v>61.29</v>
      </c>
      <c r="G158" t="s">
        <v>1052</v>
      </c>
      <c r="H158" t="s">
        <v>1052</v>
      </c>
    </row>
    <row r="159" spans="1:8">
      <c r="A159" t="s">
        <v>1116</v>
      </c>
      <c r="B159" t="s">
        <v>1094</v>
      </c>
      <c r="C159" t="s">
        <v>1117</v>
      </c>
      <c r="D159" s="1">
        <v>16.83</v>
      </c>
      <c r="E159" s="2">
        <v>5.45</v>
      </c>
      <c r="F159" s="2">
        <v>91.72</v>
      </c>
      <c r="G159" t="s">
        <v>878</v>
      </c>
      <c r="H159" t="s">
        <v>878</v>
      </c>
    </row>
    <row r="160" spans="1:8">
      <c r="A160" t="s">
        <v>1118</v>
      </c>
      <c r="B160" t="s">
        <v>1094</v>
      </c>
      <c r="C160" t="s">
        <v>1119</v>
      </c>
      <c r="D160" s="1">
        <v>16.35</v>
      </c>
      <c r="E160" s="2">
        <v>5.95</v>
      </c>
      <c r="F160" s="2">
        <v>97.28</v>
      </c>
      <c r="G160" t="s">
        <v>1120</v>
      </c>
      <c r="H160" t="s">
        <v>1120</v>
      </c>
    </row>
    <row r="161" spans="1:8">
      <c r="A161" t="s">
        <v>1121</v>
      </c>
      <c r="B161" t="s">
        <v>1094</v>
      </c>
      <c r="C161" t="s">
        <v>1122</v>
      </c>
      <c r="D161" s="1">
        <v>16.15</v>
      </c>
      <c r="E161" s="2">
        <v>3.45</v>
      </c>
      <c r="F161" s="2">
        <v>55.72</v>
      </c>
      <c r="G161" t="s">
        <v>767</v>
      </c>
      <c r="H161" t="s">
        <v>767</v>
      </c>
    </row>
    <row r="162" spans="1:8">
      <c r="A162" t="s">
        <v>1123</v>
      </c>
      <c r="B162" t="s">
        <v>1124</v>
      </c>
      <c r="C162" t="s">
        <v>1099</v>
      </c>
      <c r="D162" s="1">
        <v>1</v>
      </c>
      <c r="E162" s="2">
        <v>650</v>
      </c>
      <c r="F162" s="2">
        <v>650</v>
      </c>
      <c r="G162" t="s">
        <v>878</v>
      </c>
      <c r="H162" t="s">
        <v>878</v>
      </c>
    </row>
    <row r="163" spans="1:8">
      <c r="A163" t="s">
        <v>1125</v>
      </c>
      <c r="B163" t="s">
        <v>1126</v>
      </c>
      <c r="C163" t="s">
        <v>1099</v>
      </c>
      <c r="D163" s="1">
        <v>1</v>
      </c>
      <c r="E163" s="2">
        <v>650</v>
      </c>
      <c r="F163" s="2">
        <v>650</v>
      </c>
      <c r="G163" t="s">
        <v>878</v>
      </c>
      <c r="H163" t="s">
        <v>878</v>
      </c>
    </row>
    <row r="164" spans="1:8">
      <c r="A164" t="s">
        <v>1127</v>
      </c>
      <c r="B164" t="s">
        <v>165</v>
      </c>
      <c r="C164" t="s">
        <v>1128</v>
      </c>
      <c r="D164" s="1">
        <v>22.36</v>
      </c>
      <c r="E164" s="2">
        <v>4.95</v>
      </c>
      <c r="F164" s="2">
        <v>110.68</v>
      </c>
      <c r="G164" t="s">
        <v>1077</v>
      </c>
      <c r="H164" t="s">
        <v>1077</v>
      </c>
    </row>
    <row r="165" spans="1:8">
      <c r="A165" t="s">
        <v>1129</v>
      </c>
      <c r="B165" t="s">
        <v>165</v>
      </c>
      <c r="C165" t="s">
        <v>1130</v>
      </c>
      <c r="D165" s="1">
        <v>24.86</v>
      </c>
      <c r="E165" s="2">
        <v>4.3</v>
      </c>
      <c r="F165" s="2">
        <v>106.9</v>
      </c>
      <c r="G165" t="s">
        <v>1040</v>
      </c>
      <c r="H165" t="s">
        <v>1040</v>
      </c>
    </row>
    <row r="166" spans="1:8">
      <c r="A166" t="s">
        <v>1131</v>
      </c>
      <c r="B166" t="s">
        <v>1132</v>
      </c>
      <c r="C166" t="s">
        <v>1099</v>
      </c>
      <c r="D166" s="1">
        <v>1</v>
      </c>
      <c r="E166" s="2">
        <v>650</v>
      </c>
      <c r="F166" s="2">
        <v>650</v>
      </c>
      <c r="G166" t="s">
        <v>878</v>
      </c>
      <c r="H166" t="s">
        <v>878</v>
      </c>
    </row>
    <row r="167" spans="1:8">
      <c r="A167" t="s">
        <v>1133</v>
      </c>
      <c r="B167" t="s">
        <v>1134</v>
      </c>
      <c r="C167" t="s">
        <v>1135</v>
      </c>
      <c r="D167" s="1">
        <v>20.68</v>
      </c>
      <c r="E167" s="2">
        <v>3.95</v>
      </c>
      <c r="F167" s="2">
        <v>81.69</v>
      </c>
      <c r="G167" t="s">
        <v>1136</v>
      </c>
      <c r="H167" t="s">
        <v>1136</v>
      </c>
    </row>
    <row r="168" spans="1:8">
      <c r="A168" t="s">
        <v>1137</v>
      </c>
      <c r="B168" t="s">
        <v>1138</v>
      </c>
      <c r="C168" t="s">
        <v>1139</v>
      </c>
      <c r="D168" s="1">
        <v>20.83</v>
      </c>
      <c r="E168" s="2">
        <v>3.7</v>
      </c>
      <c r="F168" s="2">
        <v>77.07</v>
      </c>
      <c r="G168" t="s">
        <v>1140</v>
      </c>
      <c r="H168" t="s">
        <v>1140</v>
      </c>
    </row>
    <row r="169" spans="1:8">
      <c r="A169" t="s">
        <v>1141</v>
      </c>
      <c r="B169" t="s">
        <v>1138</v>
      </c>
      <c r="C169" t="s">
        <v>1142</v>
      </c>
      <c r="D169" s="1">
        <v>20.92</v>
      </c>
      <c r="E169" s="2">
        <v>3.5</v>
      </c>
      <c r="F169" s="2">
        <v>73.22</v>
      </c>
      <c r="G169" t="s">
        <v>1143</v>
      </c>
      <c r="H169" t="s">
        <v>1143</v>
      </c>
    </row>
    <row r="170" spans="1:8">
      <c r="A170" t="s">
        <v>1144</v>
      </c>
      <c r="B170" t="s">
        <v>1138</v>
      </c>
      <c r="C170" t="s">
        <v>1142</v>
      </c>
      <c r="D170" s="1">
        <v>20.97</v>
      </c>
      <c r="E170" s="2">
        <v>3.5</v>
      </c>
      <c r="F170" s="2">
        <v>73.4</v>
      </c>
      <c r="G170" t="s">
        <v>1143</v>
      </c>
      <c r="H170" t="s">
        <v>1143</v>
      </c>
    </row>
    <row r="171" spans="1:8">
      <c r="A171" t="s">
        <v>1145</v>
      </c>
      <c r="B171" t="s">
        <v>1138</v>
      </c>
      <c r="C171" t="s">
        <v>1035</v>
      </c>
      <c r="D171" s="1">
        <v>20.82</v>
      </c>
      <c r="E171" s="2">
        <v>3.1</v>
      </c>
      <c r="F171" s="2">
        <v>64.54</v>
      </c>
      <c r="G171" t="s">
        <v>1052</v>
      </c>
      <c r="H171" t="s">
        <v>1052</v>
      </c>
    </row>
    <row r="172" spans="1:8">
      <c r="A172" t="s">
        <v>1146</v>
      </c>
      <c r="B172" t="s">
        <v>1138</v>
      </c>
      <c r="C172" t="s">
        <v>990</v>
      </c>
      <c r="D172" s="1">
        <v>20.73</v>
      </c>
      <c r="E172" s="2">
        <v>4.15</v>
      </c>
      <c r="F172" s="2">
        <v>86.03</v>
      </c>
      <c r="G172" t="s">
        <v>991</v>
      </c>
      <c r="H172" t="s">
        <v>991</v>
      </c>
    </row>
    <row r="173" spans="1:8">
      <c r="A173" t="s">
        <v>1147</v>
      </c>
      <c r="B173" t="s">
        <v>1138</v>
      </c>
      <c r="C173" t="s">
        <v>1148</v>
      </c>
      <c r="D173" s="1">
        <v>21.43</v>
      </c>
      <c r="E173" s="2">
        <v>4.3</v>
      </c>
      <c r="F173" s="2">
        <v>92.15</v>
      </c>
      <c r="G173" t="s">
        <v>1149</v>
      </c>
      <c r="H173" t="s">
        <v>1149</v>
      </c>
    </row>
    <row r="174" spans="1:8">
      <c r="A174" t="s">
        <v>1150</v>
      </c>
      <c r="B174" t="s">
        <v>1151</v>
      </c>
      <c r="C174" t="s">
        <v>1152</v>
      </c>
      <c r="D174" s="1">
        <v>18.42</v>
      </c>
      <c r="E174" s="2">
        <v>4.15</v>
      </c>
      <c r="F174" s="2">
        <v>76.44</v>
      </c>
      <c r="G174" t="s">
        <v>878</v>
      </c>
      <c r="H174" t="s">
        <v>878</v>
      </c>
    </row>
    <row r="175" spans="1:8">
      <c r="A175" t="s">
        <v>1153</v>
      </c>
      <c r="B175" t="s">
        <v>1151</v>
      </c>
      <c r="C175" t="s">
        <v>1037</v>
      </c>
      <c r="D175" s="1">
        <v>18.51</v>
      </c>
      <c r="E175" s="2">
        <v>3.85</v>
      </c>
      <c r="F175" s="2">
        <v>71.26</v>
      </c>
      <c r="G175" t="s">
        <v>764</v>
      </c>
      <c r="H175" t="s">
        <v>764</v>
      </c>
    </row>
    <row r="176" spans="1:8">
      <c r="A176" t="s">
        <v>1154</v>
      </c>
      <c r="B176" t="s">
        <v>1155</v>
      </c>
      <c r="C176" t="s">
        <v>1057</v>
      </c>
      <c r="D176" s="1">
        <v>1</v>
      </c>
      <c r="E176" s="2">
        <v>50</v>
      </c>
      <c r="F176" s="2">
        <v>50</v>
      </c>
      <c r="G176" t="s">
        <v>1055</v>
      </c>
      <c r="H176" t="s">
        <v>1055</v>
      </c>
    </row>
    <row r="177" spans="1:8">
      <c r="A177" t="s">
        <v>1156</v>
      </c>
      <c r="B177" t="s">
        <v>1157</v>
      </c>
      <c r="C177" t="s">
        <v>1158</v>
      </c>
      <c r="D177" s="1">
        <v>17.63</v>
      </c>
      <c r="E177" s="2">
        <v>7.3</v>
      </c>
      <c r="F177" s="2">
        <v>128.7</v>
      </c>
      <c r="G177" t="s">
        <v>1159</v>
      </c>
      <c r="H177" t="s">
        <v>1159</v>
      </c>
    </row>
    <row r="178" spans="1:8">
      <c r="A178" t="s">
        <v>1160</v>
      </c>
      <c r="B178" t="s">
        <v>1161</v>
      </c>
      <c r="C178" t="s">
        <v>1162</v>
      </c>
      <c r="D178" s="1">
        <v>19.84</v>
      </c>
      <c r="E178" s="2">
        <v>4.3</v>
      </c>
      <c r="F178" s="2">
        <v>85.31</v>
      </c>
      <c r="G178" t="s">
        <v>1120</v>
      </c>
      <c r="H178" t="s">
        <v>1120</v>
      </c>
    </row>
    <row r="179" spans="1:8">
      <c r="A179" t="s">
        <v>1163</v>
      </c>
      <c r="B179" t="s">
        <v>224</v>
      </c>
      <c r="C179" t="s">
        <v>1164</v>
      </c>
      <c r="D179" s="1">
        <v>18.66</v>
      </c>
      <c r="E179" s="2">
        <v>4.4</v>
      </c>
      <c r="F179" s="2">
        <v>82.1</v>
      </c>
      <c r="G179" t="s">
        <v>1165</v>
      </c>
      <c r="H179" t="s">
        <v>1165</v>
      </c>
    </row>
    <row r="180" spans="1:8">
      <c r="A180" t="s">
        <v>1166</v>
      </c>
      <c r="B180" t="s">
        <v>224</v>
      </c>
      <c r="C180" t="s">
        <v>1167</v>
      </c>
      <c r="D180" s="1">
        <v>14.85</v>
      </c>
      <c r="E180" s="2">
        <v>6.2</v>
      </c>
      <c r="F180" s="2">
        <v>92.07</v>
      </c>
      <c r="G180" t="s">
        <v>1168</v>
      </c>
      <c r="H180" t="s">
        <v>1168</v>
      </c>
    </row>
    <row r="181" spans="1:8">
      <c r="A181" t="s">
        <v>1169</v>
      </c>
      <c r="B181" t="s">
        <v>1170</v>
      </c>
      <c r="C181" t="s">
        <v>1171</v>
      </c>
      <c r="D181" s="1">
        <v>23.4</v>
      </c>
      <c r="E181" s="2">
        <v>3.45</v>
      </c>
      <c r="F181" s="2">
        <v>80.73</v>
      </c>
      <c r="G181" t="s">
        <v>1172</v>
      </c>
      <c r="H181" t="s">
        <v>1172</v>
      </c>
    </row>
    <row r="182" spans="1:8">
      <c r="A182" t="s">
        <v>1173</v>
      </c>
      <c r="B182" t="s">
        <v>1170</v>
      </c>
      <c r="C182" t="s">
        <v>1174</v>
      </c>
      <c r="D182" s="1">
        <v>22.11</v>
      </c>
      <c r="E182" s="2">
        <v>5.2</v>
      </c>
      <c r="F182" s="2">
        <v>114.97</v>
      </c>
      <c r="G182" t="s">
        <v>1175</v>
      </c>
      <c r="H182" t="s">
        <v>1175</v>
      </c>
    </row>
    <row r="183" spans="1:8">
      <c r="A183" t="s">
        <v>1176</v>
      </c>
      <c r="B183" t="s">
        <v>1170</v>
      </c>
      <c r="C183" t="s">
        <v>1177</v>
      </c>
      <c r="D183" s="1">
        <v>20.29</v>
      </c>
      <c r="E183" s="2">
        <v>5.7</v>
      </c>
      <c r="F183" s="2">
        <v>115.65</v>
      </c>
      <c r="G183" t="s">
        <v>1178</v>
      </c>
      <c r="H183" t="s">
        <v>1178</v>
      </c>
    </row>
    <row r="184" spans="1:8">
      <c r="A184" t="s">
        <v>1179</v>
      </c>
      <c r="B184" t="s">
        <v>1180</v>
      </c>
      <c r="C184" t="s">
        <v>1181</v>
      </c>
      <c r="D184" s="1">
        <v>22.22</v>
      </c>
      <c r="E184" s="2">
        <v>3.45</v>
      </c>
      <c r="F184" s="2">
        <v>76.66</v>
      </c>
      <c r="G184" t="s">
        <v>935</v>
      </c>
      <c r="H184" t="s">
        <v>935</v>
      </c>
    </row>
    <row r="185" spans="1:8">
      <c r="A185" t="s">
        <v>1182</v>
      </c>
      <c r="B185" t="s">
        <v>1183</v>
      </c>
      <c r="C185" t="s">
        <v>1184</v>
      </c>
      <c r="D185" s="1">
        <v>24.18</v>
      </c>
      <c r="E185" s="2">
        <v>4.9</v>
      </c>
      <c r="F185" s="2">
        <v>118.48</v>
      </c>
      <c r="G185" t="s">
        <v>1185</v>
      </c>
      <c r="H185" t="s">
        <v>1185</v>
      </c>
    </row>
    <row r="186" spans="1:8">
      <c r="A186" t="s">
        <v>1186</v>
      </c>
      <c r="B186" t="s">
        <v>1187</v>
      </c>
      <c r="C186" t="s">
        <v>1188</v>
      </c>
      <c r="D186" s="1">
        <v>16.02</v>
      </c>
      <c r="E186" s="2">
        <v>5.7</v>
      </c>
      <c r="F186" s="2">
        <v>91.31</v>
      </c>
      <c r="G186" t="s">
        <v>902</v>
      </c>
      <c r="H186" t="s">
        <v>902</v>
      </c>
    </row>
    <row r="187" spans="1:8">
      <c r="A187" t="s">
        <v>1189</v>
      </c>
      <c r="B187" t="s">
        <v>1187</v>
      </c>
      <c r="C187" t="s">
        <v>964</v>
      </c>
      <c r="D187" s="1">
        <v>15.13</v>
      </c>
      <c r="E187" s="2">
        <v>4.15</v>
      </c>
      <c r="F187" s="2">
        <v>62.79</v>
      </c>
      <c r="G187" t="s">
        <v>1073</v>
      </c>
      <c r="H187" t="s">
        <v>1073</v>
      </c>
    </row>
    <row r="188" spans="1:8">
      <c r="A188" t="s">
        <v>1190</v>
      </c>
      <c r="B188" t="s">
        <v>1187</v>
      </c>
      <c r="C188" t="s">
        <v>1191</v>
      </c>
      <c r="D188" s="1">
        <v>14.98</v>
      </c>
      <c r="E188" s="2">
        <v>3.5</v>
      </c>
      <c r="F188" s="2">
        <v>52.43</v>
      </c>
      <c r="G188" t="s">
        <v>1140</v>
      </c>
      <c r="H188" t="s">
        <v>1140</v>
      </c>
    </row>
    <row r="189" spans="1:8">
      <c r="A189" t="s">
        <v>1192</v>
      </c>
      <c r="B189" t="s">
        <v>1187</v>
      </c>
      <c r="C189" t="s">
        <v>1193</v>
      </c>
      <c r="D189" s="1">
        <v>14.78</v>
      </c>
      <c r="E189" s="2">
        <v>3.7</v>
      </c>
      <c r="F189" s="2">
        <v>54.69</v>
      </c>
      <c r="G189" t="s">
        <v>930</v>
      </c>
      <c r="H189" t="s">
        <v>930</v>
      </c>
    </row>
    <row r="190" spans="1:8">
      <c r="A190" t="s">
        <v>1194</v>
      </c>
      <c r="B190" t="s">
        <v>1195</v>
      </c>
      <c r="C190" t="s">
        <v>1196</v>
      </c>
      <c r="D190" s="1">
        <v>16.78</v>
      </c>
      <c r="E190" s="2">
        <v>5.7</v>
      </c>
      <c r="F190" s="2">
        <v>95.65</v>
      </c>
      <c r="G190" t="s">
        <v>870</v>
      </c>
      <c r="H190" t="s">
        <v>870</v>
      </c>
    </row>
    <row r="191" spans="1:8">
      <c r="A191" t="s">
        <v>1197</v>
      </c>
      <c r="B191" t="s">
        <v>1198</v>
      </c>
      <c r="C191" t="s">
        <v>1037</v>
      </c>
      <c r="D191" s="1">
        <v>18.84</v>
      </c>
      <c r="E191" s="2">
        <v>3.85</v>
      </c>
      <c r="F191" s="2">
        <v>72.53</v>
      </c>
      <c r="G191" t="s">
        <v>1149</v>
      </c>
      <c r="H191" t="s">
        <v>1149</v>
      </c>
    </row>
    <row r="192" spans="1:8">
      <c r="A192" t="s">
        <v>1199</v>
      </c>
      <c r="B192" t="s">
        <v>228</v>
      </c>
      <c r="C192" t="s">
        <v>1200</v>
      </c>
      <c r="D192" s="1">
        <v>1</v>
      </c>
      <c r="E192" s="2">
        <v>35</v>
      </c>
      <c r="F192" s="2">
        <v>35</v>
      </c>
      <c r="G192" t="s">
        <v>1022</v>
      </c>
      <c r="H192" t="s">
        <v>1022</v>
      </c>
    </row>
    <row r="193" spans="1:8">
      <c r="A193" t="s">
        <v>1201</v>
      </c>
      <c r="B193" t="s">
        <v>1202</v>
      </c>
      <c r="C193" t="s">
        <v>1203</v>
      </c>
      <c r="D193" s="1">
        <v>17.81</v>
      </c>
      <c r="E193" s="2">
        <v>4.9</v>
      </c>
      <c r="F193" s="2">
        <v>87.27</v>
      </c>
      <c r="G193" t="s">
        <v>1204</v>
      </c>
      <c r="H193" t="s">
        <v>1204</v>
      </c>
    </row>
    <row r="194" spans="1:8">
      <c r="A194" t="s">
        <v>1205</v>
      </c>
      <c r="B194" t="s">
        <v>1206</v>
      </c>
      <c r="C194" t="s">
        <v>1046</v>
      </c>
      <c r="D194" s="1">
        <v>14.19</v>
      </c>
      <c r="E194" s="2">
        <v>3.95</v>
      </c>
      <c r="F194" s="2">
        <v>56.05</v>
      </c>
      <c r="G194" t="s">
        <v>1207</v>
      </c>
      <c r="H194" t="s">
        <v>1207</v>
      </c>
    </row>
    <row r="195" spans="1:8">
      <c r="A195" t="s">
        <v>1208</v>
      </c>
      <c r="B195" t="s">
        <v>1209</v>
      </c>
      <c r="C195" t="s">
        <v>1210</v>
      </c>
      <c r="D195" s="1">
        <v>17.96</v>
      </c>
      <c r="E195" s="2">
        <v>5.45</v>
      </c>
      <c r="F195" s="2">
        <v>97.88</v>
      </c>
      <c r="G195" t="s">
        <v>1211</v>
      </c>
      <c r="H195" t="s">
        <v>1211</v>
      </c>
    </row>
    <row r="196" spans="1:8">
      <c r="A196" t="s">
        <v>1212</v>
      </c>
      <c r="B196" t="s">
        <v>1209</v>
      </c>
      <c r="C196" t="s">
        <v>1213</v>
      </c>
      <c r="D196" s="1">
        <v>19.9</v>
      </c>
      <c r="E196" s="2">
        <v>3.95</v>
      </c>
      <c r="F196" s="2">
        <v>78.61</v>
      </c>
      <c r="G196" t="s">
        <v>1214</v>
      </c>
      <c r="H196" t="s">
        <v>1214</v>
      </c>
    </row>
    <row r="197" spans="1:8">
      <c r="A197" t="s">
        <v>1215</v>
      </c>
      <c r="B197" t="s">
        <v>1209</v>
      </c>
      <c r="C197" t="s">
        <v>1216</v>
      </c>
      <c r="D197" s="1">
        <v>20.14</v>
      </c>
      <c r="E197" s="2">
        <v>4.7</v>
      </c>
      <c r="F197" s="2">
        <v>94.66</v>
      </c>
      <c r="G197" t="s">
        <v>1022</v>
      </c>
      <c r="H197" t="s">
        <v>1022</v>
      </c>
    </row>
    <row r="198" spans="1:8">
      <c r="A198" t="s">
        <v>1217</v>
      </c>
      <c r="B198" t="s">
        <v>1209</v>
      </c>
      <c r="C198" t="s">
        <v>1218</v>
      </c>
      <c r="D198" s="1">
        <v>20.21</v>
      </c>
      <c r="E198" s="2">
        <v>3.95</v>
      </c>
      <c r="F198" s="2">
        <v>79.83</v>
      </c>
      <c r="G198" t="s">
        <v>1219</v>
      </c>
      <c r="H198" t="s">
        <v>1219</v>
      </c>
    </row>
    <row r="199" spans="1:8">
      <c r="A199" t="s">
        <v>1220</v>
      </c>
      <c r="B199" t="s">
        <v>1209</v>
      </c>
      <c r="C199" t="s">
        <v>1221</v>
      </c>
      <c r="D199" s="1">
        <v>18.05</v>
      </c>
      <c r="E199" s="2">
        <v>5.15</v>
      </c>
      <c r="F199" s="2">
        <v>92.96</v>
      </c>
      <c r="G199" t="s">
        <v>1222</v>
      </c>
      <c r="H199" t="s">
        <v>1222</v>
      </c>
    </row>
    <row r="200" spans="1:8">
      <c r="A200" t="s">
        <v>1223</v>
      </c>
      <c r="B200" t="s">
        <v>1209</v>
      </c>
      <c r="C200" t="s">
        <v>1224</v>
      </c>
      <c r="D200" s="1">
        <v>17.54</v>
      </c>
      <c r="E200" s="2">
        <v>4.95</v>
      </c>
      <c r="F200" s="2">
        <v>86.82</v>
      </c>
      <c r="G200" t="s">
        <v>1225</v>
      </c>
      <c r="H200" t="s">
        <v>1225</v>
      </c>
    </row>
    <row r="201" spans="1:8">
      <c r="A201" t="s">
        <v>1226</v>
      </c>
      <c r="B201" t="s">
        <v>1227</v>
      </c>
      <c r="C201" t="s">
        <v>1228</v>
      </c>
      <c r="D201" s="1">
        <v>15.17</v>
      </c>
      <c r="E201" s="2">
        <v>8</v>
      </c>
      <c r="F201" s="2">
        <v>121.36</v>
      </c>
      <c r="G201" t="s">
        <v>1214</v>
      </c>
      <c r="H201" t="s">
        <v>1214</v>
      </c>
    </row>
    <row r="202" spans="1:8">
      <c r="A202" t="s">
        <v>1229</v>
      </c>
      <c r="B202" t="s">
        <v>1227</v>
      </c>
      <c r="C202" t="s">
        <v>1213</v>
      </c>
      <c r="D202" s="1">
        <v>16.36</v>
      </c>
      <c r="E202" s="2">
        <v>3.95</v>
      </c>
      <c r="F202" s="2">
        <v>64.62</v>
      </c>
      <c r="G202" t="s">
        <v>1022</v>
      </c>
      <c r="H202" t="s">
        <v>1022</v>
      </c>
    </row>
    <row r="203" spans="1:8">
      <c r="A203" t="s">
        <v>1230</v>
      </c>
      <c r="B203" t="s">
        <v>1227</v>
      </c>
      <c r="C203" t="s">
        <v>1231</v>
      </c>
      <c r="D203" s="1">
        <v>1</v>
      </c>
      <c r="E203" s="2">
        <v>75</v>
      </c>
      <c r="F203" s="2">
        <v>75</v>
      </c>
      <c r="G203" t="s">
        <v>1232</v>
      </c>
      <c r="H203" t="s">
        <v>1232</v>
      </c>
    </row>
    <row r="204" spans="1:8">
      <c r="A204" t="s">
        <v>1233</v>
      </c>
      <c r="B204" t="s">
        <v>1234</v>
      </c>
      <c r="C204" t="s">
        <v>1235</v>
      </c>
      <c r="D204" s="1">
        <v>19.06</v>
      </c>
      <c r="E204" s="2">
        <v>4.2</v>
      </c>
      <c r="F204" s="2">
        <v>80.05</v>
      </c>
      <c r="G204" t="s">
        <v>1236</v>
      </c>
      <c r="H204" t="s">
        <v>1236</v>
      </c>
    </row>
    <row r="205" spans="1:8">
      <c r="A205" t="s">
        <v>1237</v>
      </c>
      <c r="B205" t="s">
        <v>1234</v>
      </c>
      <c r="C205" t="s">
        <v>1000</v>
      </c>
      <c r="D205" s="1">
        <v>17.03</v>
      </c>
      <c r="E205" s="2">
        <v>4.95</v>
      </c>
      <c r="F205" s="2">
        <v>84.3</v>
      </c>
      <c r="G205" t="s">
        <v>902</v>
      </c>
      <c r="H205" t="s">
        <v>902</v>
      </c>
    </row>
    <row r="206" spans="1:8">
      <c r="A206" t="s">
        <v>1238</v>
      </c>
      <c r="B206" t="s">
        <v>1234</v>
      </c>
      <c r="C206" t="s">
        <v>1239</v>
      </c>
      <c r="D206" s="1">
        <v>18.98</v>
      </c>
      <c r="E206" s="2">
        <v>3.95</v>
      </c>
      <c r="F206" s="2">
        <v>74.97</v>
      </c>
      <c r="G206" t="s">
        <v>1204</v>
      </c>
      <c r="H206" t="s">
        <v>1204</v>
      </c>
    </row>
    <row r="207" spans="1:8">
      <c r="A207" t="s">
        <v>1240</v>
      </c>
      <c r="B207" t="s">
        <v>1234</v>
      </c>
      <c r="C207" t="s">
        <v>1241</v>
      </c>
      <c r="D207" s="1">
        <v>19.2</v>
      </c>
      <c r="E207" s="2">
        <v>4.3</v>
      </c>
      <c r="F207" s="2">
        <v>82.56</v>
      </c>
      <c r="G207" t="s">
        <v>1242</v>
      </c>
      <c r="H207" t="s">
        <v>1242</v>
      </c>
    </row>
    <row r="208" spans="1:8">
      <c r="A208" t="s">
        <v>1243</v>
      </c>
      <c r="B208" t="s">
        <v>1234</v>
      </c>
      <c r="C208" t="s">
        <v>1244</v>
      </c>
      <c r="D208" s="1">
        <v>22.41</v>
      </c>
      <c r="E208" s="2">
        <v>4.3</v>
      </c>
      <c r="F208" s="2">
        <v>96.36</v>
      </c>
      <c r="G208" t="s">
        <v>1214</v>
      </c>
      <c r="H208" t="s">
        <v>1214</v>
      </c>
    </row>
    <row r="209" spans="1:8">
      <c r="A209" t="s">
        <v>1245</v>
      </c>
      <c r="B209" t="s">
        <v>1234</v>
      </c>
      <c r="C209" t="s">
        <v>1244</v>
      </c>
      <c r="D209" s="1">
        <v>22.45</v>
      </c>
      <c r="E209" s="2">
        <v>4.3</v>
      </c>
      <c r="F209" s="2">
        <v>96.54</v>
      </c>
      <c r="G209" t="s">
        <v>1214</v>
      </c>
      <c r="H209" t="s">
        <v>1214</v>
      </c>
    </row>
    <row r="210" spans="1:8">
      <c r="A210" t="s">
        <v>1246</v>
      </c>
      <c r="B210" t="s">
        <v>1234</v>
      </c>
      <c r="C210" t="s">
        <v>1244</v>
      </c>
      <c r="D210" s="1">
        <v>22.45</v>
      </c>
      <c r="E210" s="2">
        <v>4.3</v>
      </c>
      <c r="F210" s="2">
        <v>96.54</v>
      </c>
      <c r="G210" t="s">
        <v>1214</v>
      </c>
      <c r="H210" t="s">
        <v>1214</v>
      </c>
    </row>
    <row r="211" spans="1:8">
      <c r="A211" t="s">
        <v>1247</v>
      </c>
      <c r="B211" t="s">
        <v>1234</v>
      </c>
      <c r="C211" t="s">
        <v>1244</v>
      </c>
      <c r="D211" s="1">
        <v>22.36</v>
      </c>
      <c r="E211" s="2">
        <v>4.3</v>
      </c>
      <c r="F211" s="2">
        <v>96.15</v>
      </c>
      <c r="G211" t="s">
        <v>1214</v>
      </c>
      <c r="H211" t="s">
        <v>1214</v>
      </c>
    </row>
    <row r="212" spans="1:8">
      <c r="A212" t="s">
        <v>1248</v>
      </c>
      <c r="B212" t="s">
        <v>1234</v>
      </c>
      <c r="C212" t="s">
        <v>1249</v>
      </c>
      <c r="D212" s="1">
        <v>1</v>
      </c>
      <c r="E212" s="2">
        <v>37</v>
      </c>
      <c r="F212" s="2">
        <v>37</v>
      </c>
      <c r="G212" t="s">
        <v>1214</v>
      </c>
      <c r="H212" t="s">
        <v>1214</v>
      </c>
    </row>
    <row r="213" spans="1:8">
      <c r="A213" t="s">
        <v>1250</v>
      </c>
      <c r="B213" t="s">
        <v>1234</v>
      </c>
      <c r="C213" t="s">
        <v>1249</v>
      </c>
      <c r="D213" s="1">
        <v>11.87</v>
      </c>
      <c r="E213" s="2">
        <v>5.2</v>
      </c>
      <c r="F213" s="2">
        <v>61.72</v>
      </c>
      <c r="G213" t="s">
        <v>1214</v>
      </c>
      <c r="H213" t="s">
        <v>1214</v>
      </c>
    </row>
    <row r="214" spans="1:8">
      <c r="A214" t="s">
        <v>1251</v>
      </c>
      <c r="B214" t="s">
        <v>1252</v>
      </c>
      <c r="C214" t="s">
        <v>1253</v>
      </c>
      <c r="D214" s="1">
        <v>22.18</v>
      </c>
      <c r="E214" s="2">
        <v>5.9</v>
      </c>
      <c r="F214" s="2">
        <v>130.86</v>
      </c>
      <c r="G214" t="s">
        <v>778</v>
      </c>
      <c r="H214" t="s">
        <v>778</v>
      </c>
    </row>
    <row r="215" spans="1:8">
      <c r="A215" t="s">
        <v>1254</v>
      </c>
      <c r="B215" t="s">
        <v>1255</v>
      </c>
      <c r="C215" t="s">
        <v>1256</v>
      </c>
      <c r="D215" s="1">
        <v>16.39</v>
      </c>
      <c r="E215" s="2">
        <v>4.3</v>
      </c>
      <c r="F215" s="2">
        <v>70.48</v>
      </c>
      <c r="G215" t="s">
        <v>1257</v>
      </c>
      <c r="H215" t="s">
        <v>1257</v>
      </c>
    </row>
    <row r="216" spans="1:8">
      <c r="A216" t="s">
        <v>1258</v>
      </c>
      <c r="B216" t="s">
        <v>1255</v>
      </c>
      <c r="C216" t="s">
        <v>1259</v>
      </c>
      <c r="D216" s="1">
        <v>1</v>
      </c>
      <c r="E216" s="2">
        <v>115.1</v>
      </c>
      <c r="F216" s="2">
        <v>115.1</v>
      </c>
      <c r="G216" t="s">
        <v>1260</v>
      </c>
      <c r="H216" t="s">
        <v>1260</v>
      </c>
    </row>
    <row r="217" spans="1:8">
      <c r="A217" t="s">
        <v>1261</v>
      </c>
      <c r="B217" t="s">
        <v>1262</v>
      </c>
      <c r="C217" t="s">
        <v>1263</v>
      </c>
      <c r="D217" s="1">
        <v>21.56</v>
      </c>
      <c r="E217" s="2">
        <v>5.2</v>
      </c>
      <c r="F217" s="2">
        <v>112.11</v>
      </c>
      <c r="G217" t="s">
        <v>778</v>
      </c>
      <c r="H217" t="s">
        <v>778</v>
      </c>
    </row>
    <row r="218" spans="1:8">
      <c r="A218" t="s">
        <v>1264</v>
      </c>
      <c r="B218" t="s">
        <v>1265</v>
      </c>
      <c r="C218" t="s">
        <v>1266</v>
      </c>
      <c r="D218" s="1">
        <v>20.24</v>
      </c>
      <c r="E218" s="2">
        <v>5.15</v>
      </c>
      <c r="F218" s="2">
        <v>104.24</v>
      </c>
      <c r="G218" t="s">
        <v>1267</v>
      </c>
      <c r="H218" t="s">
        <v>1267</v>
      </c>
    </row>
    <row r="219" spans="1:8">
      <c r="A219" t="s">
        <v>1268</v>
      </c>
      <c r="B219" t="s">
        <v>1269</v>
      </c>
      <c r="C219" t="s">
        <v>1270</v>
      </c>
      <c r="D219" s="1">
        <v>15.62</v>
      </c>
      <c r="E219" s="2">
        <v>5.7</v>
      </c>
      <c r="F219" s="2">
        <v>89.03</v>
      </c>
      <c r="G219" t="s">
        <v>1143</v>
      </c>
      <c r="H219" t="s">
        <v>1143</v>
      </c>
    </row>
    <row r="220" spans="1:8">
      <c r="A220" t="s">
        <v>1271</v>
      </c>
      <c r="B220" t="s">
        <v>1269</v>
      </c>
      <c r="C220" t="s">
        <v>1272</v>
      </c>
      <c r="D220" s="1">
        <v>18.06</v>
      </c>
      <c r="E220" s="2">
        <v>6.15</v>
      </c>
      <c r="F220" s="2">
        <v>111.07</v>
      </c>
      <c r="G220" t="s">
        <v>1175</v>
      </c>
      <c r="H220" t="s">
        <v>1175</v>
      </c>
    </row>
    <row r="221" spans="1:8">
      <c r="A221" t="s">
        <v>1273</v>
      </c>
      <c r="B221" t="s">
        <v>1269</v>
      </c>
      <c r="C221" t="s">
        <v>1274</v>
      </c>
      <c r="D221" s="1">
        <v>1</v>
      </c>
      <c r="E221" s="2">
        <v>60</v>
      </c>
      <c r="F221" s="2">
        <v>60</v>
      </c>
      <c r="G221" t="s">
        <v>1136</v>
      </c>
      <c r="H221" t="s">
        <v>1136</v>
      </c>
    </row>
    <row r="222" spans="1:8">
      <c r="A222" t="s">
        <v>1275</v>
      </c>
      <c r="B222" t="s">
        <v>1269</v>
      </c>
      <c r="C222" t="s">
        <v>960</v>
      </c>
      <c r="D222" s="1">
        <v>1</v>
      </c>
      <c r="E222" s="2">
        <v>30</v>
      </c>
      <c r="F222" s="2">
        <v>30</v>
      </c>
      <c r="G222" t="s">
        <v>1276</v>
      </c>
      <c r="H222" t="s">
        <v>1276</v>
      </c>
    </row>
    <row r="223" spans="1:8">
      <c r="A223" t="s">
        <v>1277</v>
      </c>
      <c r="B223" t="s">
        <v>1278</v>
      </c>
      <c r="C223" t="s">
        <v>1279</v>
      </c>
      <c r="D223" s="1">
        <v>15.54</v>
      </c>
      <c r="E223" s="2">
        <v>3.7</v>
      </c>
      <c r="F223" s="2">
        <v>57.5</v>
      </c>
      <c r="G223" t="s">
        <v>1280</v>
      </c>
      <c r="H223" t="s">
        <v>1280</v>
      </c>
    </row>
    <row r="224" spans="1:8">
      <c r="A224" t="s">
        <v>1281</v>
      </c>
      <c r="B224" t="s">
        <v>1282</v>
      </c>
      <c r="C224" t="s">
        <v>1283</v>
      </c>
      <c r="D224" s="1">
        <v>24.44</v>
      </c>
      <c r="E224" s="2">
        <v>3.55</v>
      </c>
      <c r="F224" s="2">
        <v>86.76</v>
      </c>
      <c r="G224" t="s">
        <v>1284</v>
      </c>
      <c r="H224" t="s">
        <v>1284</v>
      </c>
    </row>
    <row r="225" spans="1:8">
      <c r="A225" t="s">
        <v>1285</v>
      </c>
      <c r="B225" t="s">
        <v>1282</v>
      </c>
      <c r="C225" t="s">
        <v>783</v>
      </c>
      <c r="D225" s="1">
        <v>24.48</v>
      </c>
      <c r="E225" s="2">
        <v>5.7</v>
      </c>
      <c r="F225" s="2">
        <v>139.54</v>
      </c>
      <c r="G225" t="s">
        <v>1284</v>
      </c>
      <c r="H225" t="s">
        <v>1284</v>
      </c>
    </row>
    <row r="226" spans="1:8">
      <c r="A226" t="s">
        <v>1286</v>
      </c>
      <c r="B226" t="s">
        <v>1287</v>
      </c>
      <c r="C226" t="s">
        <v>1288</v>
      </c>
      <c r="D226" s="1">
        <v>20.66</v>
      </c>
      <c r="E226" s="2">
        <v>5.45</v>
      </c>
      <c r="F226" s="2">
        <v>112.6</v>
      </c>
      <c r="G226" t="s">
        <v>1284</v>
      </c>
      <c r="H226" t="s">
        <v>1284</v>
      </c>
    </row>
    <row r="227" spans="1:8">
      <c r="A227" t="s">
        <v>1289</v>
      </c>
      <c r="B227" t="s">
        <v>1290</v>
      </c>
      <c r="C227" t="s">
        <v>1291</v>
      </c>
      <c r="D227" s="1">
        <v>18.72</v>
      </c>
      <c r="E227" s="2">
        <v>9</v>
      </c>
      <c r="F227" s="2">
        <v>168.48</v>
      </c>
      <c r="G227" t="s">
        <v>771</v>
      </c>
      <c r="H227" t="s">
        <v>771</v>
      </c>
    </row>
    <row r="228" spans="1:8">
      <c r="A228" t="s">
        <v>1292</v>
      </c>
      <c r="B228" t="s">
        <v>1293</v>
      </c>
      <c r="C228" t="s">
        <v>1294</v>
      </c>
      <c r="D228" s="1">
        <v>19.68</v>
      </c>
      <c r="E228" s="2">
        <v>4.55</v>
      </c>
      <c r="F228" s="2">
        <v>89.54</v>
      </c>
      <c r="G228" t="s">
        <v>1295</v>
      </c>
      <c r="H228" t="s">
        <v>1295</v>
      </c>
    </row>
    <row r="229" spans="1:8">
      <c r="A229" t="s">
        <v>1296</v>
      </c>
      <c r="B229" t="s">
        <v>1297</v>
      </c>
      <c r="C229" t="s">
        <v>1298</v>
      </c>
      <c r="D229" s="1">
        <v>1</v>
      </c>
      <c r="E229" s="2">
        <v>35</v>
      </c>
      <c r="F229" s="2">
        <v>35</v>
      </c>
      <c r="G229" t="s">
        <v>1299</v>
      </c>
      <c r="H229" t="s">
        <v>1299</v>
      </c>
    </row>
    <row r="230" spans="1:8">
      <c r="A230" t="s">
        <v>1300</v>
      </c>
      <c r="B230" t="s">
        <v>1301</v>
      </c>
      <c r="C230" t="s">
        <v>184</v>
      </c>
      <c r="D230" s="1">
        <v>15.89</v>
      </c>
      <c r="E230" s="2">
        <v>4.95</v>
      </c>
      <c r="F230" s="2">
        <v>78.66</v>
      </c>
      <c r="G230" t="s">
        <v>902</v>
      </c>
      <c r="H230" t="s">
        <v>902</v>
      </c>
    </row>
    <row r="231" spans="1:8">
      <c r="A231" t="s">
        <v>1302</v>
      </c>
      <c r="B231" t="s">
        <v>1303</v>
      </c>
      <c r="C231" t="s">
        <v>1304</v>
      </c>
      <c r="D231" s="1">
        <v>16.67</v>
      </c>
      <c r="E231" s="2">
        <v>3.7</v>
      </c>
      <c r="F231" s="2">
        <v>61.68</v>
      </c>
      <c r="G231" t="s">
        <v>1295</v>
      </c>
      <c r="H231" t="s">
        <v>1295</v>
      </c>
    </row>
    <row r="232" spans="1:8">
      <c r="A232" t="s">
        <v>1305</v>
      </c>
      <c r="B232" t="s">
        <v>1306</v>
      </c>
      <c r="C232" t="s">
        <v>1307</v>
      </c>
      <c r="D232" s="1">
        <v>18.36</v>
      </c>
      <c r="E232" s="2">
        <v>4.95</v>
      </c>
      <c r="F232" s="2">
        <v>90.88</v>
      </c>
      <c r="G232" t="s">
        <v>775</v>
      </c>
      <c r="H232" t="s">
        <v>775</v>
      </c>
    </row>
    <row r="233" spans="1:8">
      <c r="A233" t="s">
        <v>1308</v>
      </c>
      <c r="B233" t="s">
        <v>1306</v>
      </c>
      <c r="C233" t="s">
        <v>1309</v>
      </c>
      <c r="D233" s="1">
        <v>18.48</v>
      </c>
      <c r="E233" s="2">
        <v>5.15</v>
      </c>
      <c r="F233" s="2">
        <v>95.17</v>
      </c>
      <c r="G233" t="s">
        <v>1242</v>
      </c>
      <c r="H233" t="s">
        <v>1242</v>
      </c>
    </row>
    <row r="234" spans="1:8">
      <c r="A234" t="s">
        <v>1310</v>
      </c>
      <c r="B234" t="s">
        <v>1306</v>
      </c>
      <c r="C234" t="s">
        <v>1309</v>
      </c>
      <c r="D234" s="1">
        <v>18.3</v>
      </c>
      <c r="E234" s="2">
        <v>5.15</v>
      </c>
      <c r="F234" s="2">
        <v>94.25</v>
      </c>
      <c r="G234" t="s">
        <v>1311</v>
      </c>
      <c r="H234" t="s">
        <v>1311</v>
      </c>
    </row>
    <row r="235" spans="1:8">
      <c r="A235" t="s">
        <v>1312</v>
      </c>
      <c r="B235" t="s">
        <v>1306</v>
      </c>
      <c r="C235" t="s">
        <v>1313</v>
      </c>
      <c r="D235" s="1">
        <v>18.86</v>
      </c>
      <c r="E235" s="2">
        <v>5.15</v>
      </c>
      <c r="F235" s="2">
        <v>97.13</v>
      </c>
      <c r="G235" t="s">
        <v>1143</v>
      </c>
      <c r="H235" t="s">
        <v>1143</v>
      </c>
    </row>
    <row r="236" spans="1:8">
      <c r="A236" t="s">
        <v>1314</v>
      </c>
      <c r="B236" t="s">
        <v>1315</v>
      </c>
      <c r="C236" t="s">
        <v>463</v>
      </c>
      <c r="D236" s="1">
        <v>18.67</v>
      </c>
      <c r="E236" s="2">
        <v>4.4</v>
      </c>
      <c r="F236" s="2">
        <v>82.15</v>
      </c>
      <c r="G236" t="s">
        <v>918</v>
      </c>
      <c r="H236" t="s">
        <v>918</v>
      </c>
    </row>
    <row r="237" spans="1:8">
      <c r="A237" t="s">
        <v>1316</v>
      </c>
      <c r="B237" t="s">
        <v>1315</v>
      </c>
      <c r="C237" t="s">
        <v>1317</v>
      </c>
      <c r="D237" s="1">
        <v>18.76</v>
      </c>
      <c r="E237" s="2">
        <v>5.45</v>
      </c>
      <c r="F237" s="2">
        <v>102.24</v>
      </c>
      <c r="G237" t="s">
        <v>918</v>
      </c>
      <c r="H237" t="s">
        <v>918</v>
      </c>
    </row>
    <row r="238" spans="1:8">
      <c r="A238" t="s">
        <v>1318</v>
      </c>
      <c r="B238" t="s">
        <v>1315</v>
      </c>
      <c r="C238" t="s">
        <v>1319</v>
      </c>
      <c r="D238" s="1">
        <v>1</v>
      </c>
      <c r="E238" s="2">
        <v>50</v>
      </c>
      <c r="F238" s="2">
        <v>50</v>
      </c>
      <c r="G238" t="s">
        <v>1320</v>
      </c>
      <c r="H238" t="s">
        <v>1320</v>
      </c>
    </row>
    <row r="239" spans="1:8">
      <c r="A239" t="s">
        <v>1321</v>
      </c>
      <c r="B239" t="s">
        <v>1315</v>
      </c>
      <c r="C239" t="s">
        <v>1322</v>
      </c>
      <c r="D239" s="1">
        <v>1</v>
      </c>
      <c r="E239" s="2">
        <v>100</v>
      </c>
      <c r="F239" s="2">
        <v>100</v>
      </c>
      <c r="G239" t="s">
        <v>1323</v>
      </c>
      <c r="H239" t="s">
        <v>1323</v>
      </c>
    </row>
    <row r="240" spans="1:8">
      <c r="A240" t="s">
        <v>1324</v>
      </c>
      <c r="B240" t="s">
        <v>1315</v>
      </c>
      <c r="C240" t="s">
        <v>1325</v>
      </c>
      <c r="D240" s="1">
        <v>18.89</v>
      </c>
      <c r="E240" s="2">
        <v>7.55</v>
      </c>
      <c r="F240" s="2">
        <v>142.62</v>
      </c>
      <c r="G240" t="s">
        <v>1295</v>
      </c>
      <c r="H240" t="s">
        <v>1295</v>
      </c>
    </row>
    <row r="241" spans="1:8">
      <c r="A241" t="s">
        <v>1326</v>
      </c>
      <c r="B241" t="s">
        <v>1327</v>
      </c>
      <c r="C241" t="s">
        <v>1328</v>
      </c>
      <c r="D241" s="1">
        <v>24.72</v>
      </c>
      <c r="E241" s="2">
        <v>6.45</v>
      </c>
      <c r="F241" s="2">
        <v>159.44</v>
      </c>
      <c r="G241" t="s">
        <v>930</v>
      </c>
      <c r="H241" t="s">
        <v>930</v>
      </c>
    </row>
    <row r="242" spans="1:8">
      <c r="A242" t="s">
        <v>1329</v>
      </c>
      <c r="B242" t="s">
        <v>1330</v>
      </c>
      <c r="C242" t="s">
        <v>1331</v>
      </c>
      <c r="D242" s="1">
        <v>19.55</v>
      </c>
      <c r="E242" s="2">
        <v>5.15</v>
      </c>
      <c r="F242" s="2">
        <v>100.68</v>
      </c>
      <c r="G242" t="s">
        <v>1332</v>
      </c>
      <c r="H242" t="s">
        <v>1332</v>
      </c>
    </row>
    <row r="243" spans="1:8">
      <c r="A243" t="s">
        <v>1333</v>
      </c>
      <c r="B243" t="s">
        <v>1330</v>
      </c>
      <c r="C243" t="s">
        <v>1334</v>
      </c>
      <c r="D243" s="1">
        <v>19.44</v>
      </c>
      <c r="E243" s="2">
        <v>6.2</v>
      </c>
      <c r="F243" s="2">
        <v>120.53</v>
      </c>
      <c r="G243" t="s">
        <v>1332</v>
      </c>
      <c r="H243" t="s">
        <v>1332</v>
      </c>
    </row>
    <row r="244" spans="1:8">
      <c r="A244" t="s">
        <v>1335</v>
      </c>
      <c r="B244" t="s">
        <v>1336</v>
      </c>
      <c r="C244" t="s">
        <v>1337</v>
      </c>
      <c r="D244" s="1">
        <v>17.26</v>
      </c>
      <c r="E244" s="2">
        <v>4.95</v>
      </c>
      <c r="F244" s="2">
        <v>85.44</v>
      </c>
      <c r="G244" t="s">
        <v>801</v>
      </c>
      <c r="H244" t="s">
        <v>801</v>
      </c>
    </row>
    <row r="245" spans="1:8">
      <c r="A245" t="s">
        <v>1338</v>
      </c>
      <c r="B245" t="s">
        <v>1339</v>
      </c>
      <c r="C245" t="s">
        <v>1340</v>
      </c>
      <c r="D245" s="1">
        <v>17.08</v>
      </c>
      <c r="E245" s="2">
        <v>4.9</v>
      </c>
      <c r="F245" s="2">
        <v>83.69</v>
      </c>
      <c r="G245" t="s">
        <v>1143</v>
      </c>
      <c r="H245" t="s">
        <v>1143</v>
      </c>
    </row>
    <row r="246" spans="1:8">
      <c r="A246" t="s">
        <v>1341</v>
      </c>
      <c r="B246" t="s">
        <v>1339</v>
      </c>
      <c r="C246" t="s">
        <v>1342</v>
      </c>
      <c r="D246" s="1">
        <v>16.79</v>
      </c>
      <c r="E246" s="2">
        <v>3.7</v>
      </c>
      <c r="F246" s="2">
        <v>62.12</v>
      </c>
      <c r="G246" t="s">
        <v>997</v>
      </c>
      <c r="H246" t="s">
        <v>997</v>
      </c>
    </row>
    <row r="247" spans="1:8">
      <c r="A247" t="s">
        <v>1343</v>
      </c>
      <c r="B247" t="s">
        <v>1344</v>
      </c>
      <c r="C247" t="s">
        <v>1345</v>
      </c>
      <c r="D247" s="1">
        <v>14.81</v>
      </c>
      <c r="E247" s="2">
        <v>5.7</v>
      </c>
      <c r="F247" s="2">
        <v>84.42</v>
      </c>
      <c r="G247" t="s">
        <v>997</v>
      </c>
      <c r="H247" t="s">
        <v>997</v>
      </c>
    </row>
    <row r="248" spans="1:8">
      <c r="A248" t="s">
        <v>1346</v>
      </c>
      <c r="B248" t="s">
        <v>275</v>
      </c>
      <c r="C248" t="s">
        <v>1347</v>
      </c>
      <c r="D248" s="1">
        <v>15.76</v>
      </c>
      <c r="E248" s="2">
        <v>5.95</v>
      </c>
      <c r="F248" s="2">
        <v>93.77</v>
      </c>
      <c r="G248" t="s">
        <v>997</v>
      </c>
      <c r="H248" t="s">
        <v>997</v>
      </c>
    </row>
    <row r="249" spans="1:8">
      <c r="A249" t="s">
        <v>1348</v>
      </c>
      <c r="B249" t="s">
        <v>275</v>
      </c>
      <c r="C249" t="s">
        <v>1349</v>
      </c>
      <c r="D249" s="1">
        <v>16</v>
      </c>
      <c r="E249" s="2">
        <v>3.5</v>
      </c>
      <c r="F249" s="2">
        <v>56</v>
      </c>
      <c r="G249" t="s">
        <v>1350</v>
      </c>
      <c r="H249" t="s">
        <v>1350</v>
      </c>
    </row>
    <row r="250" spans="1:8">
      <c r="A250" t="s">
        <v>1351</v>
      </c>
      <c r="B250" t="s">
        <v>275</v>
      </c>
      <c r="C250" t="s">
        <v>1352</v>
      </c>
      <c r="D250" s="1">
        <v>15.85</v>
      </c>
      <c r="E250" s="2">
        <v>4.4</v>
      </c>
      <c r="F250" s="2">
        <v>69.74</v>
      </c>
      <c r="G250" t="s">
        <v>1295</v>
      </c>
      <c r="H250" t="s">
        <v>1295</v>
      </c>
    </row>
    <row r="251" spans="1:8">
      <c r="A251" t="s">
        <v>1353</v>
      </c>
      <c r="B251" t="s">
        <v>275</v>
      </c>
      <c r="C251" t="s">
        <v>1354</v>
      </c>
      <c r="D251" s="1">
        <v>16.73</v>
      </c>
      <c r="E251" s="2">
        <v>8.5</v>
      </c>
      <c r="F251" s="2">
        <v>142.21</v>
      </c>
      <c r="G251" t="s">
        <v>1225</v>
      </c>
      <c r="H251" t="s">
        <v>1225</v>
      </c>
    </row>
    <row r="252" spans="1:8">
      <c r="A252" t="s">
        <v>1355</v>
      </c>
      <c r="B252" t="s">
        <v>275</v>
      </c>
      <c r="C252" t="s">
        <v>1356</v>
      </c>
      <c r="D252" s="1">
        <v>16.81</v>
      </c>
      <c r="E252" s="2">
        <v>5.7</v>
      </c>
      <c r="F252" s="2">
        <v>95.82</v>
      </c>
      <c r="G252" t="s">
        <v>1225</v>
      </c>
      <c r="H252" t="s">
        <v>1225</v>
      </c>
    </row>
    <row r="253" spans="1:8">
      <c r="A253" t="s">
        <v>1357</v>
      </c>
      <c r="B253" t="s">
        <v>1358</v>
      </c>
      <c r="C253" t="s">
        <v>19</v>
      </c>
      <c r="D253" s="1">
        <v>14.42</v>
      </c>
      <c r="E253" s="2">
        <v>4.2</v>
      </c>
      <c r="F253" s="2">
        <v>60.56</v>
      </c>
      <c r="G253" t="s">
        <v>1359</v>
      </c>
      <c r="H253" t="s">
        <v>1359</v>
      </c>
    </row>
    <row r="254" spans="1:8">
      <c r="A254" t="s">
        <v>1360</v>
      </c>
      <c r="B254" t="s">
        <v>350</v>
      </c>
      <c r="C254" t="s">
        <v>360</v>
      </c>
      <c r="D254" s="1">
        <v>18.64</v>
      </c>
      <c r="E254" s="2">
        <v>3.5</v>
      </c>
      <c r="F254" s="2">
        <v>65.24</v>
      </c>
      <c r="G254" t="s">
        <v>949</v>
      </c>
      <c r="H254" t="s">
        <v>949</v>
      </c>
    </row>
    <row r="255" spans="1:8">
      <c r="A255" t="s">
        <v>1361</v>
      </c>
      <c r="B255" t="s">
        <v>350</v>
      </c>
      <c r="C255" t="s">
        <v>360</v>
      </c>
      <c r="D255" s="1">
        <v>18.7</v>
      </c>
      <c r="E255" s="2">
        <v>3.5</v>
      </c>
      <c r="F255" s="2">
        <v>65.45</v>
      </c>
      <c r="G255" t="s">
        <v>1359</v>
      </c>
      <c r="H255" t="s">
        <v>1359</v>
      </c>
    </row>
    <row r="256" spans="1:8">
      <c r="A256" t="s">
        <v>1362</v>
      </c>
      <c r="B256" t="s">
        <v>350</v>
      </c>
      <c r="C256" t="s">
        <v>1025</v>
      </c>
      <c r="D256" s="1">
        <v>18.82</v>
      </c>
      <c r="E256" s="2">
        <v>3.35</v>
      </c>
      <c r="F256" s="2">
        <v>63.05</v>
      </c>
      <c r="G256" t="s">
        <v>1363</v>
      </c>
      <c r="H256" t="s">
        <v>1363</v>
      </c>
    </row>
    <row r="257" spans="1:8">
      <c r="A257" t="s">
        <v>1364</v>
      </c>
      <c r="B257" t="s">
        <v>350</v>
      </c>
      <c r="C257" t="s">
        <v>1365</v>
      </c>
      <c r="D257" s="1">
        <v>18.63</v>
      </c>
      <c r="E257" s="2">
        <v>6.4</v>
      </c>
      <c r="F257" s="2">
        <v>119.23</v>
      </c>
      <c r="G257" t="s">
        <v>1211</v>
      </c>
      <c r="H257" t="s">
        <v>1211</v>
      </c>
    </row>
    <row r="258" spans="1:8">
      <c r="A258" t="s">
        <v>1366</v>
      </c>
      <c r="B258" t="s">
        <v>385</v>
      </c>
      <c r="C258" t="s">
        <v>1367</v>
      </c>
      <c r="D258" s="1">
        <v>17.64</v>
      </c>
      <c r="E258" s="2">
        <v>5.15</v>
      </c>
      <c r="F258" s="2">
        <v>90.85</v>
      </c>
      <c r="G258" t="s">
        <v>1363</v>
      </c>
      <c r="H258" t="s">
        <v>1363</v>
      </c>
    </row>
    <row r="259" spans="1:8">
      <c r="A259" t="s">
        <v>1368</v>
      </c>
      <c r="B259" t="s">
        <v>385</v>
      </c>
      <c r="C259" t="s">
        <v>1369</v>
      </c>
      <c r="D259" s="1">
        <v>1</v>
      </c>
      <c r="E259" s="2">
        <v>45</v>
      </c>
      <c r="F259" s="2">
        <v>45</v>
      </c>
      <c r="G259" t="s">
        <v>801</v>
      </c>
      <c r="H259" t="s">
        <v>801</v>
      </c>
    </row>
    <row r="260" spans="1:8">
      <c r="A260" t="s">
        <v>1370</v>
      </c>
      <c r="B260" t="s">
        <v>385</v>
      </c>
      <c r="C260" t="s">
        <v>435</v>
      </c>
      <c r="D260" s="1">
        <v>17.83</v>
      </c>
      <c r="E260" s="2">
        <v>5.15</v>
      </c>
      <c r="F260" s="2">
        <v>91.82</v>
      </c>
      <c r="G260" t="s">
        <v>1077</v>
      </c>
      <c r="H260" t="s">
        <v>1077</v>
      </c>
    </row>
    <row r="261" spans="1:8">
      <c r="A261" t="s">
        <v>1371</v>
      </c>
      <c r="B261" t="s">
        <v>1372</v>
      </c>
      <c r="C261" t="s">
        <v>1373</v>
      </c>
      <c r="D261" s="1">
        <v>13.82</v>
      </c>
      <c r="E261" s="2">
        <v>4.7</v>
      </c>
      <c r="F261" s="2">
        <v>64.95</v>
      </c>
      <c r="G261" t="s">
        <v>1236</v>
      </c>
      <c r="H261" t="s">
        <v>1236</v>
      </c>
    </row>
    <row r="262" spans="1:8">
      <c r="A262" t="s">
        <v>1374</v>
      </c>
      <c r="B262" t="s">
        <v>1372</v>
      </c>
      <c r="C262" t="s">
        <v>1375</v>
      </c>
      <c r="D262" s="1">
        <v>13.02</v>
      </c>
      <c r="E262" s="2">
        <v>7.25</v>
      </c>
      <c r="F262" s="2">
        <v>94.4</v>
      </c>
      <c r="G262" t="s">
        <v>1376</v>
      </c>
      <c r="H262" t="s">
        <v>1376</v>
      </c>
    </row>
    <row r="263" spans="1:8">
      <c r="A263" t="s">
        <v>1377</v>
      </c>
      <c r="B263" t="s">
        <v>1372</v>
      </c>
      <c r="C263" t="s">
        <v>1378</v>
      </c>
      <c r="D263" s="1">
        <v>13.05</v>
      </c>
      <c r="E263" s="2">
        <v>6.95</v>
      </c>
      <c r="F263" s="2">
        <v>90.7</v>
      </c>
      <c r="G263" t="s">
        <v>1376</v>
      </c>
      <c r="H263" t="s">
        <v>1376</v>
      </c>
    </row>
    <row r="264" spans="1:8">
      <c r="A264" t="s">
        <v>1379</v>
      </c>
      <c r="B264" t="s">
        <v>1372</v>
      </c>
      <c r="C264" t="s">
        <v>1380</v>
      </c>
      <c r="D264" s="1">
        <v>13.08</v>
      </c>
      <c r="E264" s="2">
        <v>3.7</v>
      </c>
      <c r="F264" s="2">
        <v>48.4</v>
      </c>
      <c r="G264" t="s">
        <v>1376</v>
      </c>
      <c r="H264" t="s">
        <v>1376</v>
      </c>
    </row>
    <row r="265" spans="1:8">
      <c r="A265" t="s">
        <v>1381</v>
      </c>
      <c r="B265" t="s">
        <v>1372</v>
      </c>
      <c r="C265" t="s">
        <v>1382</v>
      </c>
      <c r="D265" s="1">
        <v>13.06</v>
      </c>
      <c r="E265" s="2">
        <v>5.45</v>
      </c>
      <c r="F265" s="2">
        <v>71.18</v>
      </c>
      <c r="G265" t="s">
        <v>1376</v>
      </c>
      <c r="H265" t="s">
        <v>1376</v>
      </c>
    </row>
    <row r="266" spans="1:8">
      <c r="A266" t="s">
        <v>1383</v>
      </c>
      <c r="B266" t="s">
        <v>1372</v>
      </c>
      <c r="C266" t="s">
        <v>1384</v>
      </c>
      <c r="D266" s="1">
        <v>14.46</v>
      </c>
      <c r="E266" s="2">
        <v>5.7</v>
      </c>
      <c r="F266" s="2">
        <v>82.42</v>
      </c>
      <c r="G266" t="s">
        <v>801</v>
      </c>
      <c r="H266" t="s">
        <v>801</v>
      </c>
    </row>
    <row r="267" spans="1:8">
      <c r="A267" t="s">
        <v>1385</v>
      </c>
      <c r="B267" t="s">
        <v>1386</v>
      </c>
      <c r="C267" t="s">
        <v>1387</v>
      </c>
      <c r="D267" s="1">
        <v>15.14</v>
      </c>
      <c r="E267" s="2">
        <v>7.75</v>
      </c>
      <c r="F267" s="2">
        <v>117.34</v>
      </c>
      <c r="G267" t="s">
        <v>1363</v>
      </c>
      <c r="H267" t="s">
        <v>1363</v>
      </c>
    </row>
    <row r="268" spans="1:8">
      <c r="A268" t="s">
        <v>1388</v>
      </c>
      <c r="B268" t="s">
        <v>1389</v>
      </c>
      <c r="C268" t="s">
        <v>1390</v>
      </c>
      <c r="D268" s="1">
        <v>16.9</v>
      </c>
      <c r="E268" s="2">
        <v>5.15</v>
      </c>
      <c r="F268" s="2">
        <v>87.04</v>
      </c>
      <c r="G268" t="s">
        <v>949</v>
      </c>
      <c r="H268" t="s">
        <v>949</v>
      </c>
    </row>
    <row r="269" spans="1:8">
      <c r="A269" t="s">
        <v>1391</v>
      </c>
      <c r="B269" t="s">
        <v>1392</v>
      </c>
      <c r="C269" t="s">
        <v>1393</v>
      </c>
      <c r="D269" s="1">
        <v>17.35</v>
      </c>
      <c r="E269" s="2">
        <v>5.15</v>
      </c>
      <c r="F269" s="2">
        <v>89.35</v>
      </c>
      <c r="G269" t="s">
        <v>972</v>
      </c>
      <c r="H269" t="s">
        <v>972</v>
      </c>
    </row>
    <row r="270" spans="1:8">
      <c r="A270" t="s">
        <v>1394</v>
      </c>
      <c r="B270" t="s">
        <v>472</v>
      </c>
      <c r="C270" t="s">
        <v>1395</v>
      </c>
      <c r="D270" s="1">
        <v>20.6</v>
      </c>
      <c r="E270" s="2">
        <v>3.1</v>
      </c>
      <c r="F270" s="2">
        <v>63.86</v>
      </c>
      <c r="G270" t="s">
        <v>1396</v>
      </c>
      <c r="H270" t="s">
        <v>1396</v>
      </c>
    </row>
    <row r="271" spans="1:8">
      <c r="A271" t="s">
        <v>1397</v>
      </c>
      <c r="B271" t="s">
        <v>472</v>
      </c>
      <c r="C271" t="s">
        <v>1398</v>
      </c>
      <c r="D271" s="1">
        <v>19.52</v>
      </c>
      <c r="E271" s="2">
        <v>5.45</v>
      </c>
      <c r="F271" s="2">
        <v>106.38</v>
      </c>
      <c r="G271" t="s">
        <v>1311</v>
      </c>
      <c r="H271" t="s">
        <v>1311</v>
      </c>
    </row>
    <row r="272" spans="1:8">
      <c r="A272" t="s">
        <v>1399</v>
      </c>
      <c r="B272" t="s">
        <v>472</v>
      </c>
      <c r="C272" t="s">
        <v>1099</v>
      </c>
      <c r="D272" s="1">
        <v>1</v>
      </c>
      <c r="E272" s="2">
        <v>325</v>
      </c>
      <c r="F272" s="2">
        <v>325</v>
      </c>
      <c r="G272" t="s">
        <v>878</v>
      </c>
      <c r="H272" t="s">
        <v>878</v>
      </c>
    </row>
    <row r="273" spans="1:8">
      <c r="A273" t="s">
        <v>1400</v>
      </c>
      <c r="B273" t="s">
        <v>472</v>
      </c>
      <c r="C273" t="s">
        <v>797</v>
      </c>
      <c r="D273" s="1">
        <v>19.71</v>
      </c>
      <c r="E273" s="2">
        <v>4.7</v>
      </c>
      <c r="F273" s="2">
        <v>92.64</v>
      </c>
      <c r="G273" t="s">
        <v>764</v>
      </c>
      <c r="H273" t="s">
        <v>764</v>
      </c>
    </row>
    <row r="274" spans="1:8">
      <c r="A274" t="s">
        <v>1401</v>
      </c>
      <c r="B274" t="s">
        <v>1402</v>
      </c>
      <c r="C274" t="s">
        <v>1099</v>
      </c>
      <c r="D274" s="1">
        <v>1</v>
      </c>
      <c r="E274" s="2">
        <v>520</v>
      </c>
      <c r="F274" s="2">
        <v>520</v>
      </c>
      <c r="G274" t="s">
        <v>878</v>
      </c>
      <c r="H274" t="s">
        <v>878</v>
      </c>
    </row>
    <row r="275" spans="1:8">
      <c r="A275" t="s">
        <v>1403</v>
      </c>
      <c r="B275" t="s">
        <v>1402</v>
      </c>
      <c r="C275" t="s">
        <v>1099</v>
      </c>
      <c r="D275" s="1">
        <v>1</v>
      </c>
      <c r="E275" s="2">
        <v>325</v>
      </c>
      <c r="F275" s="2">
        <v>325</v>
      </c>
      <c r="G275" t="s">
        <v>878</v>
      </c>
      <c r="H275" t="s">
        <v>878</v>
      </c>
    </row>
    <row r="276" spans="1:8">
      <c r="A276" t="s">
        <v>1404</v>
      </c>
      <c r="B276" t="s">
        <v>1402</v>
      </c>
      <c r="C276" t="s">
        <v>1405</v>
      </c>
      <c r="D276" s="1">
        <v>17.69</v>
      </c>
      <c r="E276" s="2">
        <v>5.2</v>
      </c>
      <c r="F276" s="2">
        <v>91.99</v>
      </c>
      <c r="G276" t="s">
        <v>764</v>
      </c>
      <c r="H276" t="s">
        <v>764</v>
      </c>
    </row>
    <row r="277" spans="1:8">
      <c r="A277" t="s">
        <v>1406</v>
      </c>
      <c r="B277" t="s">
        <v>1407</v>
      </c>
      <c r="C277" t="s">
        <v>1408</v>
      </c>
      <c r="D277" s="1">
        <v>17.38</v>
      </c>
      <c r="E277" s="2">
        <v>3.95</v>
      </c>
      <c r="F277" s="2">
        <v>68.65</v>
      </c>
      <c r="G277" t="s">
        <v>1257</v>
      </c>
      <c r="H277" t="s">
        <v>1257</v>
      </c>
    </row>
    <row r="278" spans="1:8">
      <c r="A278" t="s">
        <v>1409</v>
      </c>
      <c r="B278" t="s">
        <v>1407</v>
      </c>
      <c r="C278" t="s">
        <v>1099</v>
      </c>
      <c r="D278" s="1">
        <v>1</v>
      </c>
      <c r="E278" s="2">
        <v>585</v>
      </c>
      <c r="F278" s="2">
        <v>585</v>
      </c>
      <c r="G278" t="s">
        <v>878</v>
      </c>
      <c r="H278" t="s">
        <v>878</v>
      </c>
    </row>
    <row r="279" spans="1:8">
      <c r="A279" t="s">
        <v>1410</v>
      </c>
      <c r="B279" t="s">
        <v>479</v>
      </c>
      <c r="C279" t="s">
        <v>1411</v>
      </c>
      <c r="D279" s="1">
        <v>20.53</v>
      </c>
      <c r="E279" s="2">
        <v>3.5</v>
      </c>
      <c r="F279" s="2">
        <v>71.86</v>
      </c>
      <c r="G279" t="s">
        <v>907</v>
      </c>
      <c r="H279" t="s">
        <v>908</v>
      </c>
    </row>
    <row r="280" spans="1:8">
      <c r="A280" t="s">
        <v>1412</v>
      </c>
      <c r="B280" t="s">
        <v>479</v>
      </c>
      <c r="C280" t="s">
        <v>1413</v>
      </c>
      <c r="D280" s="1">
        <v>20.28</v>
      </c>
      <c r="E280" s="2">
        <v>3.25</v>
      </c>
      <c r="F280" s="2">
        <v>65.91</v>
      </c>
      <c r="G280" t="s">
        <v>1414</v>
      </c>
      <c r="H280" t="s">
        <v>1414</v>
      </c>
    </row>
    <row r="281" spans="1:8">
      <c r="A281" t="s">
        <v>1415</v>
      </c>
      <c r="B281" t="s">
        <v>479</v>
      </c>
      <c r="C281" t="s">
        <v>1416</v>
      </c>
      <c r="D281" s="1">
        <v>19.57</v>
      </c>
      <c r="E281" s="2">
        <v>3.95</v>
      </c>
      <c r="F281" s="2">
        <v>77.3</v>
      </c>
      <c r="G281" t="s">
        <v>1049</v>
      </c>
      <c r="H281" t="s">
        <v>1049</v>
      </c>
    </row>
    <row r="282" spans="1:8">
      <c r="A282" t="s">
        <v>1417</v>
      </c>
      <c r="B282" t="s">
        <v>537</v>
      </c>
      <c r="C282" t="s">
        <v>505</v>
      </c>
      <c r="D282" s="1">
        <v>20.32</v>
      </c>
      <c r="E282" s="2">
        <v>6.4</v>
      </c>
      <c r="F282" s="2">
        <v>130.05</v>
      </c>
      <c r="G282" t="s">
        <v>1077</v>
      </c>
      <c r="H282" t="s">
        <v>1077</v>
      </c>
    </row>
    <row r="283" spans="1:8">
      <c r="A283" t="s">
        <v>1418</v>
      </c>
      <c r="B283" t="s">
        <v>537</v>
      </c>
      <c r="C283" t="s">
        <v>1419</v>
      </c>
      <c r="D283" s="1">
        <v>18.44</v>
      </c>
      <c r="E283" s="2">
        <v>5.95</v>
      </c>
      <c r="F283" s="2">
        <v>109.72</v>
      </c>
      <c r="G283" t="s">
        <v>1052</v>
      </c>
      <c r="H283" t="s">
        <v>1052</v>
      </c>
    </row>
    <row r="284" spans="1:8">
      <c r="A284" t="s">
        <v>1420</v>
      </c>
      <c r="B284" t="s">
        <v>1421</v>
      </c>
      <c r="C284" t="s">
        <v>1422</v>
      </c>
      <c r="D284" s="1">
        <v>18.82</v>
      </c>
      <c r="E284" s="2">
        <v>5.45</v>
      </c>
      <c r="F284" s="2">
        <v>102.57</v>
      </c>
      <c r="G284" t="s">
        <v>1070</v>
      </c>
      <c r="H284" t="s">
        <v>1070</v>
      </c>
    </row>
    <row r="285" spans="1:8">
      <c r="A285" t="s">
        <v>1423</v>
      </c>
      <c r="B285" t="s">
        <v>1421</v>
      </c>
      <c r="C285" t="s">
        <v>1270</v>
      </c>
      <c r="D285" s="1">
        <v>16.51</v>
      </c>
      <c r="E285" s="2">
        <v>5.7</v>
      </c>
      <c r="F285" s="2">
        <v>94.11</v>
      </c>
      <c r="G285" t="s">
        <v>1143</v>
      </c>
      <c r="H285" t="s">
        <v>1143</v>
      </c>
    </row>
    <row r="286" spans="1:8">
      <c r="A286" t="s">
        <v>1424</v>
      </c>
      <c r="B286" t="s">
        <v>1421</v>
      </c>
      <c r="C286" t="s">
        <v>1425</v>
      </c>
      <c r="D286" s="1">
        <v>17.49</v>
      </c>
      <c r="E286" s="2">
        <v>3.7</v>
      </c>
      <c r="F286" s="2">
        <v>64.71</v>
      </c>
      <c r="G286" t="s">
        <v>1426</v>
      </c>
      <c r="H286" t="s">
        <v>1426</v>
      </c>
    </row>
    <row r="287" spans="1:8">
      <c r="A287" t="s">
        <v>1427</v>
      </c>
      <c r="B287" t="s">
        <v>1421</v>
      </c>
      <c r="C287" t="s">
        <v>1428</v>
      </c>
      <c r="D287" s="1">
        <v>17.44</v>
      </c>
      <c r="E287" s="2">
        <v>5.7</v>
      </c>
      <c r="F287" s="2">
        <v>99.41</v>
      </c>
      <c r="G287" t="s">
        <v>927</v>
      </c>
      <c r="H287" t="s">
        <v>927</v>
      </c>
    </row>
    <row r="288" spans="1:8">
      <c r="A288" t="s">
        <v>1429</v>
      </c>
      <c r="B288" t="s">
        <v>1430</v>
      </c>
      <c r="C288" t="s">
        <v>1431</v>
      </c>
      <c r="D288" s="1">
        <v>21.15</v>
      </c>
      <c r="E288" s="2">
        <v>4.2</v>
      </c>
      <c r="F288" s="2">
        <v>88.83</v>
      </c>
      <c r="G288" t="s">
        <v>1426</v>
      </c>
      <c r="H288" t="s">
        <v>1426</v>
      </c>
    </row>
    <row r="289" spans="1:8">
      <c r="A289" t="s">
        <v>1432</v>
      </c>
      <c r="B289" t="s">
        <v>570</v>
      </c>
      <c r="C289" t="s">
        <v>1395</v>
      </c>
      <c r="D289" s="1">
        <v>22.4</v>
      </c>
      <c r="E289" s="2">
        <v>3.1</v>
      </c>
      <c r="F289" s="2">
        <v>69.44</v>
      </c>
      <c r="G289" t="s">
        <v>778</v>
      </c>
      <c r="H289" t="s">
        <v>778</v>
      </c>
    </row>
    <row r="290" spans="1:8">
      <c r="A290" t="s">
        <v>1433</v>
      </c>
      <c r="B290" t="s">
        <v>570</v>
      </c>
      <c r="C290" t="s">
        <v>1434</v>
      </c>
      <c r="D290" s="1">
        <v>20.44</v>
      </c>
      <c r="E290" s="2">
        <v>3.45</v>
      </c>
      <c r="F290" s="2">
        <v>70.52</v>
      </c>
      <c r="G290" t="s">
        <v>1060</v>
      </c>
      <c r="H290" t="s">
        <v>1060</v>
      </c>
    </row>
    <row r="291" spans="1:8">
      <c r="A291" t="s">
        <v>1435</v>
      </c>
      <c r="B291" t="s">
        <v>570</v>
      </c>
      <c r="C291" t="s">
        <v>1436</v>
      </c>
      <c r="D291" s="1">
        <v>19.41</v>
      </c>
      <c r="E291" s="2">
        <v>3.95</v>
      </c>
      <c r="F291" s="2">
        <v>76.67</v>
      </c>
      <c r="G291" t="s">
        <v>1437</v>
      </c>
      <c r="H291" t="s">
        <v>1437</v>
      </c>
    </row>
    <row r="292" spans="1:8">
      <c r="A292" t="s">
        <v>1438</v>
      </c>
      <c r="B292" t="s">
        <v>570</v>
      </c>
      <c r="C292" t="s">
        <v>1439</v>
      </c>
      <c r="D292" s="1">
        <v>1</v>
      </c>
      <c r="E292" s="2">
        <v>125</v>
      </c>
      <c r="F292" s="2">
        <v>125</v>
      </c>
      <c r="G292" t="s">
        <v>1260</v>
      </c>
      <c r="H292" t="s">
        <v>1260</v>
      </c>
    </row>
    <row r="293" spans="1:8">
      <c r="A293" t="s">
        <v>1440</v>
      </c>
      <c r="B293" t="s">
        <v>1441</v>
      </c>
      <c r="C293" t="s">
        <v>1442</v>
      </c>
      <c r="D293" s="1">
        <v>18.78</v>
      </c>
      <c r="E293" s="2">
        <v>5.7</v>
      </c>
      <c r="F293" s="2">
        <v>107.05</v>
      </c>
      <c r="G293" t="s">
        <v>1143</v>
      </c>
      <c r="H293" t="s">
        <v>1143</v>
      </c>
    </row>
    <row r="294" spans="1:8">
      <c r="A294" t="s">
        <v>1443</v>
      </c>
      <c r="B294" t="s">
        <v>1444</v>
      </c>
      <c r="C294" t="s">
        <v>1445</v>
      </c>
      <c r="D294" s="1">
        <v>19.44</v>
      </c>
      <c r="E294" s="2">
        <v>4.7</v>
      </c>
      <c r="F294" s="2">
        <v>91.37</v>
      </c>
      <c r="G294" t="s">
        <v>1446</v>
      </c>
      <c r="H294" t="s">
        <v>1446</v>
      </c>
    </row>
    <row r="295" spans="1:8">
      <c r="A295" t="s">
        <v>1447</v>
      </c>
      <c r="B295" t="s">
        <v>1444</v>
      </c>
      <c r="C295" t="s">
        <v>940</v>
      </c>
      <c r="D295" s="1">
        <v>22.53</v>
      </c>
      <c r="E295" s="2">
        <v>4.15</v>
      </c>
      <c r="F295" s="2">
        <v>93.5</v>
      </c>
      <c r="G295" t="s">
        <v>1172</v>
      </c>
      <c r="H295" t="s">
        <v>1172</v>
      </c>
    </row>
    <row r="296" spans="1:8">
      <c r="A296" t="s">
        <v>1448</v>
      </c>
      <c r="B296" t="s">
        <v>1444</v>
      </c>
      <c r="C296" t="s">
        <v>1449</v>
      </c>
      <c r="D296" s="1">
        <v>19.85</v>
      </c>
      <c r="E296" s="2">
        <v>3.95</v>
      </c>
      <c r="F296" s="2">
        <v>78.41</v>
      </c>
      <c r="G296" t="s">
        <v>988</v>
      </c>
      <c r="H296" t="s">
        <v>988</v>
      </c>
    </row>
    <row r="297" spans="1:8">
      <c r="A297" t="s">
        <v>1450</v>
      </c>
      <c r="B297" t="s">
        <v>1444</v>
      </c>
      <c r="C297" t="s">
        <v>1451</v>
      </c>
      <c r="D297" s="1">
        <v>20.35</v>
      </c>
      <c r="E297" s="2">
        <v>5.7</v>
      </c>
      <c r="F297" s="2">
        <v>116</v>
      </c>
      <c r="G297" t="s">
        <v>930</v>
      </c>
      <c r="H297" t="s">
        <v>930</v>
      </c>
    </row>
    <row r="298" spans="1:8">
      <c r="A298" t="s">
        <v>1452</v>
      </c>
      <c r="B298" t="s">
        <v>1444</v>
      </c>
      <c r="C298" t="s">
        <v>1453</v>
      </c>
      <c r="D298" s="1">
        <v>20.73</v>
      </c>
      <c r="E298" s="2">
        <v>5.95</v>
      </c>
      <c r="F298" s="2">
        <v>123.34</v>
      </c>
      <c r="G298" t="s">
        <v>1414</v>
      </c>
      <c r="H298" t="s">
        <v>1414</v>
      </c>
    </row>
    <row r="299" spans="1:8">
      <c r="A299" t="s">
        <v>1454</v>
      </c>
      <c r="B299" t="s">
        <v>618</v>
      </c>
      <c r="C299" t="s">
        <v>510</v>
      </c>
      <c r="D299" s="1">
        <v>20.62</v>
      </c>
      <c r="E299" s="2">
        <v>5.95</v>
      </c>
      <c r="F299" s="2">
        <v>122.69</v>
      </c>
      <c r="G299" t="s">
        <v>972</v>
      </c>
      <c r="H299" t="s">
        <v>972</v>
      </c>
    </row>
    <row r="300" spans="1:8">
      <c r="A300" t="s">
        <v>1455</v>
      </c>
      <c r="B300" t="s">
        <v>618</v>
      </c>
      <c r="C300" t="s">
        <v>1456</v>
      </c>
      <c r="D300" s="1">
        <v>20.61</v>
      </c>
      <c r="E300" s="2">
        <v>6.2</v>
      </c>
      <c r="F300" s="2">
        <v>127.78</v>
      </c>
      <c r="G300" t="s">
        <v>949</v>
      </c>
      <c r="H300" t="s">
        <v>949</v>
      </c>
    </row>
    <row r="301" spans="1:8">
      <c r="A301" t="s">
        <v>1457</v>
      </c>
      <c r="B301" t="s">
        <v>1458</v>
      </c>
      <c r="C301" t="s">
        <v>1099</v>
      </c>
      <c r="D301" s="1">
        <v>1</v>
      </c>
      <c r="E301" s="2">
        <v>520</v>
      </c>
      <c r="F301" s="2">
        <v>520</v>
      </c>
      <c r="G301" t="s">
        <v>878</v>
      </c>
      <c r="H301" t="s">
        <v>878</v>
      </c>
    </row>
    <row r="302" spans="1:8">
      <c r="A302" t="s">
        <v>1459</v>
      </c>
      <c r="B302" t="s">
        <v>1460</v>
      </c>
      <c r="C302" t="s">
        <v>1461</v>
      </c>
      <c r="D302" s="1">
        <v>1</v>
      </c>
      <c r="E302" s="2">
        <v>80</v>
      </c>
      <c r="F302" s="2">
        <v>80</v>
      </c>
      <c r="G302" t="s">
        <v>1065</v>
      </c>
      <c r="H302" t="s">
        <v>1065</v>
      </c>
    </row>
    <row r="303" spans="1:8">
      <c r="A303" t="s">
        <v>1462</v>
      </c>
      <c r="B303" t="s">
        <v>1460</v>
      </c>
      <c r="C303" t="s">
        <v>1067</v>
      </c>
      <c r="D303" s="1">
        <v>23.07</v>
      </c>
      <c r="E303" s="2">
        <v>6.15</v>
      </c>
      <c r="F303" s="2">
        <v>141.88</v>
      </c>
      <c r="G303" t="s">
        <v>1065</v>
      </c>
      <c r="H303" t="s">
        <v>1065</v>
      </c>
    </row>
    <row r="304" spans="1:8">
      <c r="A304" t="s">
        <v>1463</v>
      </c>
      <c r="B304" t="s">
        <v>1460</v>
      </c>
      <c r="C304" t="s">
        <v>1461</v>
      </c>
      <c r="D304" s="1">
        <v>1</v>
      </c>
      <c r="E304" s="2">
        <v>103.5</v>
      </c>
      <c r="F304" s="2">
        <v>103.5</v>
      </c>
      <c r="G304" t="s">
        <v>870</v>
      </c>
      <c r="H304" t="s">
        <v>870</v>
      </c>
    </row>
    <row r="305" spans="1:8">
      <c r="A305" t="s">
        <v>1464</v>
      </c>
      <c r="B305" t="s">
        <v>1460</v>
      </c>
      <c r="C305" t="s">
        <v>1465</v>
      </c>
      <c r="D305" s="1">
        <v>1</v>
      </c>
      <c r="E305" s="2">
        <v>100</v>
      </c>
      <c r="F305" s="2">
        <v>100</v>
      </c>
      <c r="G305" t="s">
        <v>1060</v>
      </c>
      <c r="H305" t="s">
        <v>1060</v>
      </c>
    </row>
    <row r="306" spans="1:8">
      <c r="A306" t="s">
        <v>1466</v>
      </c>
      <c r="B306" t="s">
        <v>1460</v>
      </c>
      <c r="C306" t="s">
        <v>1467</v>
      </c>
      <c r="D306" s="1">
        <v>1</v>
      </c>
      <c r="E306" s="2">
        <v>166</v>
      </c>
      <c r="F306" s="2">
        <v>166</v>
      </c>
      <c r="G306" t="s">
        <v>1060</v>
      </c>
      <c r="H306" t="s">
        <v>1060</v>
      </c>
    </row>
    <row r="307" spans="1:8">
      <c r="A307" t="s">
        <v>1468</v>
      </c>
      <c r="B307" t="s">
        <v>1460</v>
      </c>
      <c r="C307" t="s">
        <v>1469</v>
      </c>
      <c r="D307" s="1">
        <v>18.7</v>
      </c>
      <c r="E307" s="2">
        <v>5.95</v>
      </c>
      <c r="F307" s="2">
        <v>111.27</v>
      </c>
      <c r="G307" t="s">
        <v>1222</v>
      </c>
      <c r="H307" t="s">
        <v>1222</v>
      </c>
    </row>
    <row r="308" spans="1:8">
      <c r="A308" t="s">
        <v>1470</v>
      </c>
      <c r="B308" t="s">
        <v>1471</v>
      </c>
      <c r="C308" t="s">
        <v>1099</v>
      </c>
      <c r="D308" s="1">
        <v>1</v>
      </c>
      <c r="E308" s="2">
        <v>585</v>
      </c>
      <c r="F308" s="2">
        <v>585</v>
      </c>
      <c r="G308" t="s">
        <v>878</v>
      </c>
      <c r="H308" t="s">
        <v>878</v>
      </c>
    </row>
    <row r="309" spans="1:8">
      <c r="A309" t="s">
        <v>1472</v>
      </c>
      <c r="B309" t="s">
        <v>1471</v>
      </c>
      <c r="C309" t="s">
        <v>1099</v>
      </c>
      <c r="D309" s="1">
        <v>8</v>
      </c>
      <c r="E309" s="2">
        <v>520</v>
      </c>
      <c r="F309" s="2">
        <v>4160</v>
      </c>
      <c r="G309" t="s">
        <v>878</v>
      </c>
      <c r="H309" t="s">
        <v>878</v>
      </c>
    </row>
    <row r="310" spans="1:8">
      <c r="A310" t="s">
        <v>1473</v>
      </c>
      <c r="B310" t="s">
        <v>628</v>
      </c>
      <c r="C310" t="s">
        <v>1474</v>
      </c>
      <c r="D310" s="1">
        <v>18.72</v>
      </c>
      <c r="E310" s="2">
        <v>4.55</v>
      </c>
      <c r="F310" s="2">
        <v>85.18</v>
      </c>
      <c r="G310" t="s">
        <v>1017</v>
      </c>
      <c r="H310" t="s">
        <v>1017</v>
      </c>
    </row>
    <row r="311" spans="1:8">
      <c r="A311" t="s">
        <v>1475</v>
      </c>
      <c r="B311" t="s">
        <v>628</v>
      </c>
      <c r="C311" t="s">
        <v>1476</v>
      </c>
      <c r="D311" s="1">
        <v>20.7</v>
      </c>
      <c r="E311" s="2">
        <v>4.15</v>
      </c>
      <c r="F311" s="2">
        <v>85.91</v>
      </c>
      <c r="G311" t="s">
        <v>1477</v>
      </c>
      <c r="H311" t="s">
        <v>1477</v>
      </c>
    </row>
    <row r="312" spans="1:8">
      <c r="A312" t="s">
        <v>1478</v>
      </c>
      <c r="B312" t="s">
        <v>628</v>
      </c>
      <c r="C312" t="s">
        <v>1479</v>
      </c>
      <c r="D312" s="1">
        <v>20.92</v>
      </c>
      <c r="E312" s="2">
        <v>4.7</v>
      </c>
      <c r="F312" s="2">
        <v>98.32</v>
      </c>
      <c r="G312" t="s">
        <v>1480</v>
      </c>
      <c r="H312" t="s">
        <v>1480</v>
      </c>
    </row>
    <row r="313" spans="1:8">
      <c r="A313" t="s">
        <v>1481</v>
      </c>
      <c r="B313" t="s">
        <v>1482</v>
      </c>
      <c r="C313" t="s">
        <v>1483</v>
      </c>
      <c r="D313" s="1">
        <v>18.36</v>
      </c>
      <c r="E313" s="2">
        <v>4.2</v>
      </c>
      <c r="F313" s="2">
        <v>77.11</v>
      </c>
      <c r="G313" t="s">
        <v>775</v>
      </c>
      <c r="H313" t="s">
        <v>775</v>
      </c>
    </row>
    <row r="314" spans="1:8">
      <c r="A314" t="s">
        <v>1484</v>
      </c>
      <c r="B314" t="s">
        <v>1482</v>
      </c>
      <c r="C314" t="s">
        <v>1485</v>
      </c>
      <c r="D314" s="1">
        <v>17.97</v>
      </c>
      <c r="E314" s="2">
        <v>3.85</v>
      </c>
      <c r="F314" s="2">
        <v>69.18</v>
      </c>
      <c r="G314" t="s">
        <v>1477</v>
      </c>
      <c r="H314" t="s">
        <v>1477</v>
      </c>
    </row>
    <row r="315" spans="1:8">
      <c r="A315" t="s">
        <v>1486</v>
      </c>
      <c r="B315" t="s">
        <v>1487</v>
      </c>
      <c r="C315" t="s">
        <v>1488</v>
      </c>
      <c r="D315" s="1">
        <v>21.73</v>
      </c>
      <c r="E315" s="2">
        <v>6.15</v>
      </c>
      <c r="F315" s="2">
        <v>133.64</v>
      </c>
      <c r="G315" t="s">
        <v>764</v>
      </c>
      <c r="H315" t="s">
        <v>764</v>
      </c>
    </row>
    <row r="316" spans="1:8">
      <c r="A316" t="s">
        <v>1489</v>
      </c>
      <c r="B316" t="s">
        <v>1490</v>
      </c>
      <c r="C316" t="s">
        <v>825</v>
      </c>
      <c r="D316" s="1">
        <v>19.38</v>
      </c>
      <c r="E316" s="2">
        <v>5.15</v>
      </c>
      <c r="F316" s="2">
        <v>99.81</v>
      </c>
      <c r="G316" t="s">
        <v>1426</v>
      </c>
      <c r="H316" t="s">
        <v>1426</v>
      </c>
    </row>
    <row r="317" spans="1:8">
      <c r="A317" t="s">
        <v>1491</v>
      </c>
      <c r="B317" t="s">
        <v>1492</v>
      </c>
      <c r="C317" t="s">
        <v>1493</v>
      </c>
      <c r="D317" s="1">
        <v>20.87</v>
      </c>
      <c r="E317" s="2">
        <v>4.7</v>
      </c>
      <c r="F317" s="2">
        <v>98.09</v>
      </c>
      <c r="G317" t="s">
        <v>961</v>
      </c>
      <c r="H317" t="s">
        <v>961</v>
      </c>
    </row>
    <row r="318" spans="1:8">
      <c r="A318" t="s">
        <v>1494</v>
      </c>
      <c r="B318" t="s">
        <v>1492</v>
      </c>
      <c r="C318" t="s">
        <v>1495</v>
      </c>
      <c r="D318" s="1">
        <v>20.07</v>
      </c>
      <c r="E318" s="2">
        <v>3.95</v>
      </c>
      <c r="F318" s="2">
        <v>79.28</v>
      </c>
      <c r="G318" t="s">
        <v>1496</v>
      </c>
      <c r="H318" t="s">
        <v>1496</v>
      </c>
    </row>
    <row r="319" spans="1:8">
      <c r="A319" t="s">
        <v>1497</v>
      </c>
      <c r="B319" t="s">
        <v>1492</v>
      </c>
      <c r="C319" t="s">
        <v>1498</v>
      </c>
      <c r="D319" s="1">
        <v>14.61</v>
      </c>
      <c r="E319" s="2">
        <v>5.7</v>
      </c>
      <c r="F319" s="2">
        <v>83.28</v>
      </c>
      <c r="G319" t="s">
        <v>927</v>
      </c>
      <c r="H319" t="s">
        <v>927</v>
      </c>
    </row>
    <row r="320" spans="1:8">
      <c r="A320" t="s">
        <v>1499</v>
      </c>
      <c r="B320" t="s">
        <v>673</v>
      </c>
      <c r="C320" t="s">
        <v>1200</v>
      </c>
      <c r="D320" s="1">
        <v>18.94</v>
      </c>
      <c r="E320" s="2">
        <v>4.7</v>
      </c>
      <c r="F320" s="2">
        <v>89.02</v>
      </c>
      <c r="G320" t="s">
        <v>1214</v>
      </c>
      <c r="H320" t="s">
        <v>1214</v>
      </c>
    </row>
    <row r="321" spans="3:8">
      <c r="C321" t="s">
        <v>1500</v>
      </c>
      <c r="D321" s="1">
        <v>19.31</v>
      </c>
      <c r="E321" s="2">
        <v>9.5</v>
      </c>
      <c r="F321" s="2">
        <v>0</v>
      </c>
      <c r="G321" t="s">
        <v>1140</v>
      </c>
      <c r="H321" t="s">
        <v>1140</v>
      </c>
    </row>
    <row r="322" spans="3:8">
      <c r="C322" t="s">
        <v>1500</v>
      </c>
      <c r="D322" s="1">
        <v>19.4</v>
      </c>
      <c r="E322" s="2">
        <v>9.5</v>
      </c>
      <c r="F322" s="2">
        <v>0</v>
      </c>
      <c r="G322" t="s">
        <v>1140</v>
      </c>
      <c r="H322" t="s">
        <v>1140</v>
      </c>
    </row>
    <row r="323" spans="3:8">
      <c r="C323" t="s">
        <v>1500</v>
      </c>
      <c r="D323" s="1">
        <v>21.93</v>
      </c>
      <c r="E323" s="2">
        <v>9.5</v>
      </c>
      <c r="F323" s="2">
        <v>0</v>
      </c>
      <c r="G323" t="s">
        <v>1140</v>
      </c>
      <c r="H323" t="s">
        <v>1140</v>
      </c>
    </row>
    <row r="324" spans="3:8">
      <c r="C324" t="s">
        <v>1500</v>
      </c>
      <c r="D324" s="1">
        <v>21.83</v>
      </c>
      <c r="E324" s="2">
        <v>9.5</v>
      </c>
      <c r="F324" s="2">
        <v>0</v>
      </c>
      <c r="G324" t="s">
        <v>1140</v>
      </c>
      <c r="H324" t="s">
        <v>1140</v>
      </c>
    </row>
    <row r="325" spans="3:8">
      <c r="C325" t="s">
        <v>1500</v>
      </c>
      <c r="D325" s="1">
        <v>24.68</v>
      </c>
      <c r="E325" s="2">
        <v>9.5</v>
      </c>
      <c r="F325" s="2">
        <v>0</v>
      </c>
      <c r="G325" t="s">
        <v>1140</v>
      </c>
      <c r="H325" t="s">
        <v>1140</v>
      </c>
    </row>
    <row r="326" spans="3:8">
      <c r="C326" t="s">
        <v>1500</v>
      </c>
      <c r="D326" s="1">
        <v>21.86</v>
      </c>
      <c r="E326" s="2">
        <v>9.5</v>
      </c>
      <c r="F326" s="2">
        <v>0</v>
      </c>
      <c r="G326" t="s">
        <v>1140</v>
      </c>
      <c r="H326" t="s">
        <v>1140</v>
      </c>
    </row>
    <row r="327" spans="3:8">
      <c r="C327"/>
      <c r="D327" s="1"/>
      <c r="E327" s="2" t="s">
        <v>760</v>
      </c>
      <c r="F327" s="2">
        <f ca="1">SUBTOTAL(109,Table2[TOTAL])</f>
        <v>0</v>
      </c>
      <c r="G327"/>
      <c r="H32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1501</v>
      </c>
      <c r="B2" t="s">
        <v>799</v>
      </c>
      <c r="C2" t="s">
        <v>1502</v>
      </c>
      <c r="D2" s="1">
        <v>17.28</v>
      </c>
      <c r="E2" s="2">
        <v>3.7</v>
      </c>
      <c r="F2" s="2">
        <v>3.7</v>
      </c>
      <c r="G2" t="s">
        <v>1503</v>
      </c>
      <c r="H2" t="s">
        <v>1504</v>
      </c>
    </row>
    <row r="3" spans="1:8">
      <c r="A3" t="s">
        <v>1505</v>
      </c>
      <c r="B3" t="s">
        <v>916</v>
      </c>
      <c r="C3" t="s">
        <v>1506</v>
      </c>
      <c r="D3" s="1">
        <v>19.95</v>
      </c>
      <c r="E3" s="2">
        <v>5.15</v>
      </c>
      <c r="F3" s="2">
        <v>5.15</v>
      </c>
      <c r="G3" t="s">
        <v>1507</v>
      </c>
      <c r="H3" t="s">
        <v>930</v>
      </c>
    </row>
    <row r="4" spans="1:8">
      <c r="A4" t="s">
        <v>1508</v>
      </c>
      <c r="B4" t="s">
        <v>34</v>
      </c>
      <c r="C4" t="s">
        <v>1509</v>
      </c>
      <c r="D4" s="1">
        <v>19.68</v>
      </c>
      <c r="E4" s="2">
        <v>5.15</v>
      </c>
      <c r="F4" s="2">
        <v>5.15</v>
      </c>
      <c r="G4" t="s">
        <v>1510</v>
      </c>
      <c r="H4" t="s">
        <v>930</v>
      </c>
    </row>
    <row r="5" spans="1:8">
      <c r="A5" t="s">
        <v>1511</v>
      </c>
      <c r="B5" t="s">
        <v>34</v>
      </c>
      <c r="C5" t="s">
        <v>1500</v>
      </c>
      <c r="D5" s="1">
        <v>19.31</v>
      </c>
      <c r="E5" s="2">
        <v>9.5</v>
      </c>
      <c r="F5" s="2">
        <v>9.5</v>
      </c>
      <c r="G5" t="s">
        <v>1512</v>
      </c>
      <c r="H5" t="s">
        <v>1140</v>
      </c>
    </row>
    <row r="6" spans="1:8">
      <c r="A6" t="s">
        <v>1513</v>
      </c>
      <c r="B6" t="s">
        <v>34</v>
      </c>
      <c r="C6" t="s">
        <v>1500</v>
      </c>
      <c r="D6" s="1">
        <v>19.4</v>
      </c>
      <c r="E6" s="2">
        <v>9.5</v>
      </c>
      <c r="F6" s="2">
        <v>9.5</v>
      </c>
      <c r="G6" t="s">
        <v>1512</v>
      </c>
      <c r="H6" t="s">
        <v>1140</v>
      </c>
    </row>
    <row r="7" spans="1:8">
      <c r="A7" t="s">
        <v>1514</v>
      </c>
      <c r="B7" t="s">
        <v>34</v>
      </c>
      <c r="C7" t="s">
        <v>1515</v>
      </c>
      <c r="D7" s="1">
        <v>19.03</v>
      </c>
      <c r="E7" s="2">
        <v>3.1</v>
      </c>
      <c r="F7" s="2">
        <v>3.1</v>
      </c>
      <c r="G7" t="s">
        <v>1516</v>
      </c>
      <c r="H7" t="s">
        <v>955</v>
      </c>
    </row>
    <row r="8" spans="1:8">
      <c r="A8" t="s">
        <v>1517</v>
      </c>
      <c r="B8" t="s">
        <v>79</v>
      </c>
      <c r="C8" t="s">
        <v>1518</v>
      </c>
      <c r="D8" s="1">
        <v>19.64</v>
      </c>
      <c r="E8" s="2">
        <v>5.15</v>
      </c>
      <c r="F8" s="2">
        <v>5.15</v>
      </c>
      <c r="G8" t="s">
        <v>1519</v>
      </c>
      <c r="H8" t="s">
        <v>1140</v>
      </c>
    </row>
    <row r="9" spans="1:8">
      <c r="A9" t="s">
        <v>1520</v>
      </c>
      <c r="B9" t="s">
        <v>97</v>
      </c>
      <c r="C9" t="s">
        <v>1521</v>
      </c>
      <c r="D9" s="1">
        <v>22.4</v>
      </c>
      <c r="E9" s="2">
        <v>6.85</v>
      </c>
      <c r="F9" s="2">
        <v>6.85</v>
      </c>
      <c r="G9" t="s">
        <v>1522</v>
      </c>
      <c r="H9" t="s">
        <v>1159</v>
      </c>
    </row>
    <row r="10" spans="1:8">
      <c r="A10" t="s">
        <v>1523</v>
      </c>
      <c r="B10" t="s">
        <v>979</v>
      </c>
      <c r="C10" t="s">
        <v>1524</v>
      </c>
      <c r="D10" s="1">
        <v>18.09</v>
      </c>
      <c r="E10" s="2">
        <v>5.7</v>
      </c>
      <c r="F10" s="2">
        <v>5.7</v>
      </c>
      <c r="G10" t="s">
        <v>1525</v>
      </c>
      <c r="H10" t="s">
        <v>1082</v>
      </c>
    </row>
    <row r="11" spans="1:8">
      <c r="A11" t="s">
        <v>1526</v>
      </c>
      <c r="B11" t="s">
        <v>986</v>
      </c>
      <c r="C11" t="s">
        <v>1485</v>
      </c>
      <c r="D11" s="1">
        <v>18.41</v>
      </c>
      <c r="E11" s="2">
        <v>3.85</v>
      </c>
      <c r="F11" s="2">
        <v>3.85</v>
      </c>
      <c r="G11" t="s">
        <v>1527</v>
      </c>
      <c r="H11" t="s">
        <v>1528</v>
      </c>
    </row>
    <row r="12" spans="1:8">
      <c r="A12" t="s">
        <v>1529</v>
      </c>
      <c r="B12" t="s">
        <v>986</v>
      </c>
      <c r="C12" t="s">
        <v>1485</v>
      </c>
      <c r="D12" s="1">
        <v>18.42</v>
      </c>
      <c r="E12" s="2">
        <v>3.85</v>
      </c>
      <c r="F12" s="2">
        <v>3.85</v>
      </c>
      <c r="G12" t="s">
        <v>1527</v>
      </c>
      <c r="H12" t="s">
        <v>1528</v>
      </c>
    </row>
    <row r="13" spans="1:8">
      <c r="A13" t="s">
        <v>1530</v>
      </c>
      <c r="B13" t="s">
        <v>1016</v>
      </c>
      <c r="C13" t="s">
        <v>1531</v>
      </c>
      <c r="D13" s="1">
        <v>17</v>
      </c>
      <c r="E13" s="2">
        <v>4.2</v>
      </c>
      <c r="F13" s="2">
        <v>4.2</v>
      </c>
      <c r="G13" t="s">
        <v>1532</v>
      </c>
      <c r="H13" t="s">
        <v>972</v>
      </c>
    </row>
    <row r="14" spans="1:8">
      <c r="A14" t="s">
        <v>1533</v>
      </c>
      <c r="B14" t="s">
        <v>1032</v>
      </c>
      <c r="C14" t="s">
        <v>1046</v>
      </c>
      <c r="D14" s="1">
        <v>15.6</v>
      </c>
      <c r="E14" s="2">
        <v>3.95</v>
      </c>
      <c r="F14" s="2">
        <v>3.95</v>
      </c>
      <c r="G14" t="s">
        <v>1534</v>
      </c>
      <c r="H14" t="s">
        <v>1396</v>
      </c>
    </row>
    <row r="15" spans="1:8">
      <c r="A15" t="s">
        <v>1535</v>
      </c>
      <c r="B15" t="s">
        <v>120</v>
      </c>
      <c r="C15" t="s">
        <v>1536</v>
      </c>
      <c r="D15" s="1">
        <v>18.19</v>
      </c>
      <c r="E15" s="2">
        <v>8</v>
      </c>
      <c r="F15" s="2">
        <v>8</v>
      </c>
      <c r="G15" t="s">
        <v>1537</v>
      </c>
      <c r="H15" t="s">
        <v>1414</v>
      </c>
    </row>
    <row r="16" spans="1:8">
      <c r="A16" t="s">
        <v>1538</v>
      </c>
      <c r="B16" t="s">
        <v>120</v>
      </c>
      <c r="C16" t="s">
        <v>1539</v>
      </c>
      <c r="D16" s="1">
        <v>20.47</v>
      </c>
      <c r="E16" s="2">
        <v>8.5</v>
      </c>
      <c r="F16" s="2">
        <v>8.5</v>
      </c>
      <c r="G16" t="s">
        <v>1540</v>
      </c>
      <c r="H16" t="s">
        <v>875</v>
      </c>
    </row>
    <row r="17" spans="1:8">
      <c r="A17" t="s">
        <v>1541</v>
      </c>
      <c r="B17" t="s">
        <v>1075</v>
      </c>
      <c r="C17" t="s">
        <v>1542</v>
      </c>
      <c r="D17" s="1">
        <v>6</v>
      </c>
      <c r="E17" s="2">
        <v>5.2</v>
      </c>
      <c r="F17" s="2">
        <v>5.2</v>
      </c>
      <c r="G17" t="s">
        <v>1543</v>
      </c>
      <c r="H17" t="s">
        <v>908</v>
      </c>
    </row>
    <row r="18" spans="1:8">
      <c r="A18" t="s">
        <v>1544</v>
      </c>
      <c r="B18" t="s">
        <v>1151</v>
      </c>
      <c r="C18" t="s">
        <v>1545</v>
      </c>
      <c r="D18" s="1">
        <v>18.57</v>
      </c>
      <c r="E18" s="2">
        <v>4.3</v>
      </c>
      <c r="F18" s="2">
        <v>4.3</v>
      </c>
      <c r="G18" t="s">
        <v>1546</v>
      </c>
      <c r="H18" t="s">
        <v>1396</v>
      </c>
    </row>
    <row r="19" spans="1:8">
      <c r="A19" t="s">
        <v>1547</v>
      </c>
      <c r="B19" t="s">
        <v>1157</v>
      </c>
      <c r="C19" t="s">
        <v>1548</v>
      </c>
      <c r="D19" s="1">
        <v>1</v>
      </c>
      <c r="E19" s="2">
        <v>60</v>
      </c>
      <c r="F19" s="2">
        <v>60</v>
      </c>
      <c r="G19" t="s">
        <v>1549</v>
      </c>
      <c r="H19" t="s">
        <v>1528</v>
      </c>
    </row>
    <row r="20" spans="1:8">
      <c r="A20" t="s">
        <v>1550</v>
      </c>
      <c r="B20" t="s">
        <v>1170</v>
      </c>
      <c r="C20" t="s">
        <v>1551</v>
      </c>
      <c r="D20" s="1">
        <v>21.09</v>
      </c>
      <c r="E20" s="2">
        <v>4.15</v>
      </c>
      <c r="F20" s="2">
        <v>4.15</v>
      </c>
      <c r="G20" t="s">
        <v>1552</v>
      </c>
      <c r="H20" t="s">
        <v>1175</v>
      </c>
    </row>
    <row r="21" spans="1:8">
      <c r="A21" t="s">
        <v>1553</v>
      </c>
      <c r="B21" t="s">
        <v>228</v>
      </c>
      <c r="C21" t="s">
        <v>1554</v>
      </c>
      <c r="D21" s="1">
        <v>15.22</v>
      </c>
      <c r="E21" s="2">
        <v>6.2</v>
      </c>
      <c r="F21" s="2">
        <v>6.2</v>
      </c>
      <c r="G21" t="s">
        <v>1555</v>
      </c>
      <c r="H21" t="s">
        <v>1556</v>
      </c>
    </row>
    <row r="22" spans="1:8">
      <c r="A22" t="s">
        <v>1557</v>
      </c>
      <c r="B22" t="s">
        <v>1206</v>
      </c>
      <c r="C22" t="s">
        <v>1445</v>
      </c>
      <c r="D22" s="1">
        <v>14.82</v>
      </c>
      <c r="E22" s="2">
        <v>4.7</v>
      </c>
      <c r="F22" s="2">
        <v>4.7</v>
      </c>
      <c r="G22" t="s">
        <v>1558</v>
      </c>
      <c r="H22" t="s">
        <v>1446</v>
      </c>
    </row>
    <row r="23" spans="1:8">
      <c r="A23" t="s">
        <v>1559</v>
      </c>
      <c r="B23" t="s">
        <v>1206</v>
      </c>
      <c r="C23" t="s">
        <v>1560</v>
      </c>
      <c r="D23" s="1">
        <v>14.82</v>
      </c>
      <c r="E23" s="2">
        <v>4.7</v>
      </c>
      <c r="F23" s="2">
        <v>4.7</v>
      </c>
      <c r="G23" t="s">
        <v>1558</v>
      </c>
      <c r="H23" t="s">
        <v>1446</v>
      </c>
    </row>
    <row r="24" spans="1:8">
      <c r="A24" t="s">
        <v>1561</v>
      </c>
      <c r="B24" t="s">
        <v>1206</v>
      </c>
      <c r="C24" t="s">
        <v>1445</v>
      </c>
      <c r="D24" s="1">
        <v>14.72</v>
      </c>
      <c r="E24" s="2">
        <v>4.7</v>
      </c>
      <c r="F24" s="2">
        <v>4.7</v>
      </c>
      <c r="G24" t="s">
        <v>1558</v>
      </c>
      <c r="H24" t="s">
        <v>1446</v>
      </c>
    </row>
    <row r="25" spans="1:8">
      <c r="A25" t="s">
        <v>1562</v>
      </c>
      <c r="B25" t="s">
        <v>1227</v>
      </c>
      <c r="C25" t="s">
        <v>1563</v>
      </c>
      <c r="D25" s="1">
        <v>16.63</v>
      </c>
      <c r="E25" s="2">
        <v>3.95</v>
      </c>
      <c r="F25" s="2">
        <v>3.95</v>
      </c>
      <c r="G25" t="s">
        <v>1564</v>
      </c>
      <c r="H25" t="s">
        <v>988</v>
      </c>
    </row>
    <row r="26" spans="1:8">
      <c r="A26" t="s">
        <v>1565</v>
      </c>
      <c r="B26" t="s">
        <v>1234</v>
      </c>
      <c r="C26" t="s">
        <v>1566</v>
      </c>
      <c r="D26" s="1">
        <v>17.8</v>
      </c>
      <c r="E26" s="2">
        <v>4.2</v>
      </c>
      <c r="F26" s="2">
        <v>4.2</v>
      </c>
      <c r="G26" t="s">
        <v>1567</v>
      </c>
      <c r="H26" t="s">
        <v>1168</v>
      </c>
    </row>
    <row r="27" spans="1:8">
      <c r="A27" t="s">
        <v>1568</v>
      </c>
      <c r="B27" t="s">
        <v>1255</v>
      </c>
      <c r="C27" t="s">
        <v>1569</v>
      </c>
      <c r="D27" s="1">
        <v>6</v>
      </c>
      <c r="E27" s="2">
        <v>6.2</v>
      </c>
      <c r="F27" s="2">
        <v>6.2</v>
      </c>
      <c r="G27" t="s">
        <v>1570</v>
      </c>
      <c r="H27" t="s">
        <v>908</v>
      </c>
    </row>
    <row r="28" spans="1:8">
      <c r="A28" t="s">
        <v>1571</v>
      </c>
      <c r="B28" t="s">
        <v>1282</v>
      </c>
      <c r="C28" t="s">
        <v>1500</v>
      </c>
      <c r="D28" s="1">
        <v>24.68</v>
      </c>
      <c r="E28" s="2">
        <v>9.5</v>
      </c>
      <c r="F28" s="2">
        <v>9.5</v>
      </c>
      <c r="G28" t="s">
        <v>1572</v>
      </c>
      <c r="H28" t="s">
        <v>1140</v>
      </c>
    </row>
    <row r="29" spans="1:8">
      <c r="A29" t="s">
        <v>1573</v>
      </c>
      <c r="B29" t="s">
        <v>1287</v>
      </c>
      <c r="C29" t="s">
        <v>1288</v>
      </c>
      <c r="D29" s="1">
        <v>21.35</v>
      </c>
      <c r="E29" s="2">
        <v>5.45</v>
      </c>
      <c r="F29" s="2">
        <v>5.45</v>
      </c>
      <c r="G29" t="s">
        <v>1574</v>
      </c>
      <c r="H29" t="s">
        <v>1556</v>
      </c>
    </row>
    <row r="30" spans="1:8">
      <c r="A30" t="s">
        <v>1575</v>
      </c>
      <c r="B30" t="s">
        <v>1293</v>
      </c>
      <c r="C30" t="s">
        <v>1576</v>
      </c>
      <c r="D30" s="1">
        <v>16.52</v>
      </c>
      <c r="E30" s="2">
        <v>4.95</v>
      </c>
      <c r="F30" s="2">
        <v>4.95</v>
      </c>
      <c r="G30" t="s">
        <v>1577</v>
      </c>
      <c r="H30" t="s">
        <v>930</v>
      </c>
    </row>
    <row r="31" spans="1:8">
      <c r="A31" t="s">
        <v>1578</v>
      </c>
      <c r="B31" t="s">
        <v>1301</v>
      </c>
      <c r="C31" t="s">
        <v>1579</v>
      </c>
      <c r="D31" s="1">
        <v>18.69</v>
      </c>
      <c r="E31" s="2">
        <v>4.2</v>
      </c>
      <c r="F31" s="2">
        <v>4.2</v>
      </c>
      <c r="G31" t="s">
        <v>1580</v>
      </c>
      <c r="H31" t="s">
        <v>1504</v>
      </c>
    </row>
    <row r="32" spans="1:8">
      <c r="A32" t="s">
        <v>1581</v>
      </c>
      <c r="B32" t="s">
        <v>1582</v>
      </c>
      <c r="C32" t="s">
        <v>1583</v>
      </c>
      <c r="D32" s="1">
        <v>20.93</v>
      </c>
      <c r="E32" s="2">
        <v>4.9</v>
      </c>
      <c r="F32" s="2">
        <v>4.9</v>
      </c>
      <c r="G32" t="s">
        <v>1584</v>
      </c>
      <c r="H32" t="s">
        <v>1140</v>
      </c>
    </row>
    <row r="33" spans="1:8">
      <c r="A33" t="s">
        <v>1585</v>
      </c>
      <c r="B33" t="s">
        <v>1327</v>
      </c>
      <c r="C33" t="s">
        <v>1586</v>
      </c>
      <c r="D33" s="1">
        <v>24.69</v>
      </c>
      <c r="E33" s="2">
        <v>6.95</v>
      </c>
      <c r="F33" s="2">
        <v>6.95</v>
      </c>
      <c r="G33" t="s">
        <v>1587</v>
      </c>
      <c r="H33" t="s">
        <v>781</v>
      </c>
    </row>
    <row r="34" spans="1:8">
      <c r="A34" t="s">
        <v>1588</v>
      </c>
      <c r="B34" t="s">
        <v>1339</v>
      </c>
      <c r="C34" t="s">
        <v>1589</v>
      </c>
      <c r="D34" s="1">
        <v>17.7</v>
      </c>
      <c r="E34" s="2">
        <v>4.15</v>
      </c>
      <c r="F34" s="2">
        <v>4.15</v>
      </c>
      <c r="G34" t="s">
        <v>1590</v>
      </c>
      <c r="H34" t="s">
        <v>1143</v>
      </c>
    </row>
    <row r="35" spans="1:8">
      <c r="A35" t="s">
        <v>1591</v>
      </c>
      <c r="B35" t="s">
        <v>1339</v>
      </c>
      <c r="C35" t="s">
        <v>1592</v>
      </c>
      <c r="D35" s="1">
        <v>17.65</v>
      </c>
      <c r="E35" s="2">
        <v>4.3</v>
      </c>
      <c r="F35" s="2">
        <v>4.3</v>
      </c>
      <c r="G35" t="s">
        <v>1590</v>
      </c>
      <c r="H35" t="s">
        <v>1143</v>
      </c>
    </row>
    <row r="36" spans="1:8">
      <c r="A36" t="s">
        <v>1593</v>
      </c>
      <c r="B36" t="s">
        <v>1339</v>
      </c>
      <c r="C36" t="s">
        <v>1594</v>
      </c>
      <c r="D36" s="1">
        <v>17.79</v>
      </c>
      <c r="E36" s="2">
        <v>5.95</v>
      </c>
      <c r="F36" s="2">
        <v>5.95</v>
      </c>
      <c r="G36" t="s">
        <v>1590</v>
      </c>
      <c r="H36" t="s">
        <v>1143</v>
      </c>
    </row>
    <row r="37" spans="1:8">
      <c r="A37" t="s">
        <v>1595</v>
      </c>
      <c r="B37" t="s">
        <v>1339</v>
      </c>
      <c r="C37" t="s">
        <v>1596</v>
      </c>
      <c r="D37" s="1">
        <v>17.57</v>
      </c>
      <c r="E37" s="2">
        <v>5.95</v>
      </c>
      <c r="F37" s="2">
        <v>5.95</v>
      </c>
      <c r="G37" t="s">
        <v>1590</v>
      </c>
      <c r="H37" t="s">
        <v>1143</v>
      </c>
    </row>
    <row r="38" spans="1:8">
      <c r="A38" t="s">
        <v>1597</v>
      </c>
      <c r="B38" t="s">
        <v>1339</v>
      </c>
      <c r="C38" t="s">
        <v>1592</v>
      </c>
      <c r="D38" s="1">
        <v>17.67</v>
      </c>
      <c r="E38" s="2">
        <v>4.3</v>
      </c>
      <c r="F38" s="2">
        <v>4.3</v>
      </c>
      <c r="G38" t="s">
        <v>1590</v>
      </c>
      <c r="H38" t="s">
        <v>1143</v>
      </c>
    </row>
    <row r="39" spans="1:8">
      <c r="A39" t="s">
        <v>1598</v>
      </c>
      <c r="B39" t="s">
        <v>1339</v>
      </c>
      <c r="C39" t="s">
        <v>1592</v>
      </c>
      <c r="D39" s="1">
        <v>17.3</v>
      </c>
      <c r="E39" s="2">
        <v>4.3</v>
      </c>
      <c r="F39" s="2">
        <v>4.3</v>
      </c>
      <c r="G39" t="s">
        <v>1590</v>
      </c>
      <c r="H39" t="s">
        <v>1143</v>
      </c>
    </row>
    <row r="40" spans="1:8">
      <c r="A40" t="s">
        <v>1599</v>
      </c>
      <c r="B40" t="s">
        <v>1339</v>
      </c>
      <c r="C40" t="s">
        <v>1594</v>
      </c>
      <c r="D40" s="1">
        <v>17.68</v>
      </c>
      <c r="E40" s="2">
        <v>5.95</v>
      </c>
      <c r="F40" s="2">
        <v>5.95</v>
      </c>
      <c r="G40" t="s">
        <v>1590</v>
      </c>
      <c r="H40" t="s">
        <v>1143</v>
      </c>
    </row>
    <row r="41" spans="1:8">
      <c r="A41" t="s">
        <v>1600</v>
      </c>
      <c r="B41" t="s">
        <v>1601</v>
      </c>
      <c r="C41" t="s">
        <v>1500</v>
      </c>
      <c r="D41" s="1">
        <v>21.83</v>
      </c>
      <c r="E41" s="2">
        <v>9.5</v>
      </c>
      <c r="F41" s="2">
        <v>9.5</v>
      </c>
      <c r="G41" t="s">
        <v>1602</v>
      </c>
      <c r="H41" t="s">
        <v>1140</v>
      </c>
    </row>
    <row r="42" spans="1:8">
      <c r="A42" t="s">
        <v>1603</v>
      </c>
      <c r="B42" t="s">
        <v>1430</v>
      </c>
      <c r="C42" t="s">
        <v>1500</v>
      </c>
      <c r="D42" s="1">
        <v>21.93</v>
      </c>
      <c r="E42" s="2">
        <v>9.5</v>
      </c>
      <c r="F42" s="2">
        <v>9.5</v>
      </c>
      <c r="G42" t="s">
        <v>1604</v>
      </c>
      <c r="H42" t="s">
        <v>1140</v>
      </c>
    </row>
    <row r="43" spans="1:8">
      <c r="A43" t="s">
        <v>1605</v>
      </c>
      <c r="B43" t="s">
        <v>1430</v>
      </c>
      <c r="C43" t="s">
        <v>1500</v>
      </c>
      <c r="D43" s="1">
        <v>21.86</v>
      </c>
      <c r="E43" s="2">
        <v>9.5</v>
      </c>
      <c r="F43" s="2">
        <v>9.5</v>
      </c>
      <c r="G43" t="s">
        <v>1604</v>
      </c>
      <c r="H43" t="s">
        <v>1140</v>
      </c>
    </row>
    <row r="44" spans="1:8">
      <c r="A44" t="s">
        <v>1606</v>
      </c>
      <c r="B44" t="s">
        <v>1430</v>
      </c>
      <c r="C44" t="s">
        <v>1607</v>
      </c>
      <c r="D44" s="1">
        <v>22.62</v>
      </c>
      <c r="E44" s="2">
        <v>4.15</v>
      </c>
      <c r="F44" s="2">
        <v>4.15</v>
      </c>
      <c r="G44" t="s">
        <v>1608</v>
      </c>
      <c r="H44" t="s">
        <v>955</v>
      </c>
    </row>
    <row r="45" spans="1:8">
      <c r="A45" t="s">
        <v>1609</v>
      </c>
      <c r="B45" t="s">
        <v>1444</v>
      </c>
      <c r="C45" t="s">
        <v>1610</v>
      </c>
      <c r="D45" s="1">
        <v>20.35</v>
      </c>
      <c r="E45" s="2">
        <v>3.45</v>
      </c>
      <c r="F45" s="2">
        <v>3.45</v>
      </c>
      <c r="G45" t="s">
        <v>1611</v>
      </c>
      <c r="H45" t="s">
        <v>988</v>
      </c>
    </row>
    <row r="46" spans="1:8">
      <c r="A46" t="s">
        <v>1612</v>
      </c>
      <c r="B46" t="s">
        <v>1460</v>
      </c>
      <c r="C46" t="s">
        <v>1613</v>
      </c>
      <c r="D46" s="1">
        <v>19.23</v>
      </c>
      <c r="E46" s="2">
        <v>3.7</v>
      </c>
      <c r="F46" s="2">
        <v>3.7</v>
      </c>
      <c r="G46" t="s">
        <v>1614</v>
      </c>
      <c r="H46" t="s">
        <v>1168</v>
      </c>
    </row>
    <row r="47" spans="1:8">
      <c r="A47" t="s">
        <v>1615</v>
      </c>
      <c r="B47" t="s">
        <v>628</v>
      </c>
      <c r="C47" t="s">
        <v>1616</v>
      </c>
      <c r="D47" s="1">
        <v>21.14</v>
      </c>
      <c r="E47" s="2">
        <v>4.7</v>
      </c>
      <c r="F47" s="2">
        <v>4.7</v>
      </c>
      <c r="G47" t="s">
        <v>1617</v>
      </c>
      <c r="H47" t="s">
        <v>810</v>
      </c>
    </row>
    <row r="48" spans="1:8">
      <c r="A48" t="s">
        <v>1618</v>
      </c>
      <c r="B48" t="s">
        <v>628</v>
      </c>
      <c r="C48" t="s">
        <v>1619</v>
      </c>
      <c r="D48" s="1">
        <v>21.31</v>
      </c>
      <c r="E48" s="2">
        <v>6.15</v>
      </c>
      <c r="F48" s="2">
        <v>6.15</v>
      </c>
      <c r="G48" t="s">
        <v>1620</v>
      </c>
      <c r="H48" t="s">
        <v>1437</v>
      </c>
    </row>
    <row r="49" spans="1:8">
      <c r="A49" t="s">
        <v>1621</v>
      </c>
      <c r="B49" t="s">
        <v>1482</v>
      </c>
      <c r="C49" t="s">
        <v>1622</v>
      </c>
      <c r="D49" s="1">
        <v>17.82</v>
      </c>
      <c r="E49" s="2">
        <v>3.95</v>
      </c>
      <c r="F49" s="2">
        <v>3.95</v>
      </c>
      <c r="G49" t="s">
        <v>1623</v>
      </c>
      <c r="H49" t="s">
        <v>1477</v>
      </c>
    </row>
    <row r="50" spans="1:8">
      <c r="A50"/>
      <c r="B50"/>
      <c r="C50"/>
      <c r="D50" s="1"/>
      <c r="E50" s="2" t="s">
        <v>760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1624</v>
      </c>
      <c r="D1" t="s">
        <v>1625</v>
      </c>
      <c r="E1" t="s">
        <v>1626</v>
      </c>
      <c r="F1" t="s">
        <v>1627</v>
      </c>
      <c r="G1" t="s">
        <v>1628</v>
      </c>
      <c r="H1" t="s">
        <v>1629</v>
      </c>
      <c r="I1" t="s">
        <v>5</v>
      </c>
    </row>
    <row r="2" spans="1:9">
      <c r="A2" t="s">
        <v>13</v>
      </c>
      <c r="B2" t="s">
        <v>11</v>
      </c>
      <c r="C2" t="s">
        <v>1630</v>
      </c>
      <c r="D2">
        <v>3975</v>
      </c>
      <c r="F2" s="3"/>
      <c r="H2" s="4"/>
      <c r="I2" s="2">
        <v>1039.55</v>
      </c>
    </row>
    <row r="3" spans="1:9">
      <c r="A3" t="s">
        <v>473</v>
      </c>
      <c r="B3" t="s">
        <v>472</v>
      </c>
      <c r="C3" t="s">
        <v>1631</v>
      </c>
      <c r="D3">
        <v>0</v>
      </c>
      <c r="F3" s="3"/>
      <c r="H3" s="4"/>
      <c r="I3" s="2">
        <v>405.14</v>
      </c>
    </row>
    <row r="4" spans="1:9">
      <c r="A4" t="s">
        <v>481</v>
      </c>
      <c r="B4" t="s">
        <v>479</v>
      </c>
      <c r="C4" t="s">
        <v>1631</v>
      </c>
      <c r="D4">
        <v>0</v>
      </c>
      <c r="F4" s="3"/>
      <c r="G4" t="s">
        <v>759</v>
      </c>
      <c r="H4" s="4">
        <v>-374</v>
      </c>
      <c r="I4" s="2">
        <v>2916.26</v>
      </c>
    </row>
    <row r="5" spans="1:9">
      <c r="A5" t="s">
        <v>538</v>
      </c>
      <c r="B5" t="s">
        <v>537</v>
      </c>
      <c r="C5" t="s">
        <v>1631</v>
      </c>
      <c r="D5">
        <v>0</v>
      </c>
      <c r="F5" s="3"/>
      <c r="G5" t="s">
        <v>759</v>
      </c>
      <c r="H5" s="4">
        <v>-263.78</v>
      </c>
      <c r="I5" s="2">
        <v>1917.32</v>
      </c>
    </row>
    <row r="6" spans="1:9">
      <c r="A6" t="s">
        <v>571</v>
      </c>
      <c r="B6" t="s">
        <v>570</v>
      </c>
      <c r="C6" t="s">
        <v>1630</v>
      </c>
      <c r="D6">
        <v>3976</v>
      </c>
      <c r="F6" s="3"/>
      <c r="G6" t="s">
        <v>759</v>
      </c>
      <c r="H6" s="4">
        <v>-626.78</v>
      </c>
      <c r="I6" s="2">
        <v>3143.49</v>
      </c>
    </row>
    <row r="7" spans="1:9">
      <c r="A7" t="s">
        <v>620</v>
      </c>
      <c r="B7" t="s">
        <v>618</v>
      </c>
      <c r="C7" t="s">
        <v>1631</v>
      </c>
      <c r="D7">
        <v>0</v>
      </c>
      <c r="F7" s="3"/>
      <c r="H7" s="4"/>
      <c r="I7" s="2">
        <v>610.67</v>
      </c>
    </row>
    <row r="8" spans="1:9">
      <c r="A8" t="s">
        <v>629</v>
      </c>
      <c r="B8" t="s">
        <v>628</v>
      </c>
      <c r="C8" t="s">
        <v>1631</v>
      </c>
      <c r="D8">
        <v>0</v>
      </c>
      <c r="F8" s="3"/>
      <c r="G8" t="s">
        <v>759</v>
      </c>
      <c r="H8" s="4">
        <v>-379.72</v>
      </c>
      <c r="I8" s="2">
        <v>3189.8500000000004</v>
      </c>
    </row>
    <row r="9" spans="1:9">
      <c r="A9" t="s">
        <v>674</v>
      </c>
      <c r="B9" t="s">
        <v>673</v>
      </c>
      <c r="C9" t="s">
        <v>1630</v>
      </c>
      <c r="D9">
        <v>3973</v>
      </c>
      <c r="E9" t="s">
        <v>757</v>
      </c>
      <c r="F9" s="3">
        <v>150</v>
      </c>
      <c r="G9" t="s">
        <v>759</v>
      </c>
      <c r="H9" s="4">
        <v>-506</v>
      </c>
      <c r="I9" s="2">
        <v>3311.16</v>
      </c>
    </row>
    <row r="10" spans="1:9">
      <c r="A10" t="s">
        <v>726</v>
      </c>
      <c r="B10" t="s">
        <v>725</v>
      </c>
      <c r="C10" t="s">
        <v>1631</v>
      </c>
      <c r="D10">
        <v>0</v>
      </c>
      <c r="E10" t="s">
        <v>757</v>
      </c>
      <c r="F10" s="3">
        <v>200</v>
      </c>
      <c r="G10" t="s">
        <v>759</v>
      </c>
      <c r="H10" s="4">
        <v>-430.32</v>
      </c>
      <c r="I10" s="2">
        <v>2683.6499999999996</v>
      </c>
    </row>
    <row r="11" spans="1:9">
      <c r="A11" t="s">
        <v>36</v>
      </c>
      <c r="B11" t="s">
        <v>34</v>
      </c>
      <c r="C11" t="s">
        <v>1630</v>
      </c>
      <c r="D11">
        <v>3972</v>
      </c>
      <c r="F11" s="3"/>
      <c r="G11" t="s">
        <v>759</v>
      </c>
      <c r="H11" s="4">
        <v>-55.22</v>
      </c>
      <c r="I11" s="2">
        <v>944.89</v>
      </c>
    </row>
    <row r="12" spans="1:9">
      <c r="A12" t="s">
        <v>56</v>
      </c>
      <c r="B12" t="s">
        <v>55</v>
      </c>
      <c r="C12" t="s">
        <v>1631</v>
      </c>
      <c r="D12">
        <v>0</v>
      </c>
      <c r="F12" s="3"/>
      <c r="H12" s="4"/>
      <c r="I12" s="2">
        <v>1751.34</v>
      </c>
    </row>
    <row r="13" spans="1:9">
      <c r="A13" t="s">
        <v>81</v>
      </c>
      <c r="B13" t="s">
        <v>79</v>
      </c>
      <c r="C13" t="s">
        <v>1631</v>
      </c>
      <c r="D13">
        <v>0</v>
      </c>
      <c r="F13" s="3"/>
      <c r="H13" s="4"/>
      <c r="I13" s="2">
        <v>1084.32</v>
      </c>
    </row>
    <row r="14" spans="1:9">
      <c r="A14" t="s">
        <v>99</v>
      </c>
      <c r="B14" t="s">
        <v>97</v>
      </c>
      <c r="C14" t="s">
        <v>1631</v>
      </c>
      <c r="D14">
        <v>0</v>
      </c>
      <c r="F14" s="3"/>
      <c r="G14" t="s">
        <v>759</v>
      </c>
      <c r="H14" s="4">
        <v>-165</v>
      </c>
      <c r="I14" s="2">
        <v>696.43</v>
      </c>
    </row>
    <row r="15" spans="1:9">
      <c r="A15" t="s">
        <v>118</v>
      </c>
      <c r="B15" t="s">
        <v>116</v>
      </c>
      <c r="C15" t="s">
        <v>1630</v>
      </c>
      <c r="D15">
        <v>3974</v>
      </c>
      <c r="F15" s="3"/>
      <c r="H15" s="4"/>
      <c r="I15" s="2">
        <v>66.36</v>
      </c>
    </row>
    <row r="16" spans="1:9">
      <c r="A16" t="s">
        <v>121</v>
      </c>
      <c r="B16" t="s">
        <v>120</v>
      </c>
      <c r="C16" t="s">
        <v>1631</v>
      </c>
      <c r="D16">
        <v>0</v>
      </c>
      <c r="E16" t="s">
        <v>757</v>
      </c>
      <c r="F16" s="3">
        <v>275</v>
      </c>
      <c r="G16" t="s">
        <v>759</v>
      </c>
      <c r="H16" s="4">
        <v>-458.26</v>
      </c>
      <c r="I16" s="2">
        <v>2753.6899999999996</v>
      </c>
    </row>
    <row r="17" spans="1:9">
      <c r="A17" t="s">
        <v>167</v>
      </c>
      <c r="B17" t="s">
        <v>165</v>
      </c>
      <c r="C17" t="s">
        <v>1631</v>
      </c>
      <c r="D17">
        <v>0</v>
      </c>
      <c r="F17" s="3"/>
      <c r="G17" t="s">
        <v>759</v>
      </c>
      <c r="H17" s="4">
        <v>-741.84</v>
      </c>
      <c r="I17" s="2">
        <v>4552.38</v>
      </c>
    </row>
    <row r="18" spans="1:9">
      <c r="A18" t="s">
        <v>225</v>
      </c>
      <c r="B18" t="s">
        <v>224</v>
      </c>
      <c r="C18" t="s">
        <v>1631</v>
      </c>
      <c r="D18">
        <v>0</v>
      </c>
      <c r="F18" s="3"/>
      <c r="H18" s="4"/>
      <c r="I18" s="2">
        <v>187.6</v>
      </c>
    </row>
    <row r="19" spans="1:9">
      <c r="A19" t="s">
        <v>230</v>
      </c>
      <c r="B19" t="s">
        <v>228</v>
      </c>
      <c r="C19" t="s">
        <v>1631</v>
      </c>
      <c r="D19">
        <v>0</v>
      </c>
      <c r="E19" t="s">
        <v>757</v>
      </c>
      <c r="F19" s="3">
        <v>150</v>
      </c>
      <c r="G19" t="s">
        <v>759</v>
      </c>
      <c r="H19" s="4">
        <v>-285.12</v>
      </c>
      <c r="I19" s="2">
        <v>1850.2600000000002</v>
      </c>
    </row>
    <row r="20" spans="1:9">
      <c r="A20" t="s">
        <v>265</v>
      </c>
      <c r="B20" t="s">
        <v>264</v>
      </c>
      <c r="C20" t="s">
        <v>1631</v>
      </c>
      <c r="D20">
        <v>0</v>
      </c>
      <c r="F20" s="3"/>
      <c r="H20" s="4"/>
      <c r="I20" s="2">
        <v>608.86</v>
      </c>
    </row>
    <row r="21" spans="1:9">
      <c r="A21" t="s">
        <v>273</v>
      </c>
      <c r="B21" t="s">
        <v>272</v>
      </c>
      <c r="C21" t="s">
        <v>1631</v>
      </c>
      <c r="D21">
        <v>0</v>
      </c>
      <c r="F21" s="3"/>
      <c r="H21" s="4"/>
      <c r="I21" s="2">
        <v>113.22</v>
      </c>
    </row>
    <row r="22" spans="1:9">
      <c r="A22" t="s">
        <v>277</v>
      </c>
      <c r="B22" t="s">
        <v>275</v>
      </c>
      <c r="C22" t="s">
        <v>1631</v>
      </c>
      <c r="D22">
        <v>0</v>
      </c>
      <c r="E22" t="s">
        <v>758</v>
      </c>
      <c r="F22" s="3">
        <v>245</v>
      </c>
      <c r="G22" t="s">
        <v>759</v>
      </c>
      <c r="H22" s="4">
        <v>-440.22</v>
      </c>
      <c r="I22" s="2">
        <v>2834.95</v>
      </c>
    </row>
    <row r="23" spans="1:9">
      <c r="A23" t="s">
        <v>334</v>
      </c>
      <c r="B23" t="s">
        <v>332</v>
      </c>
      <c r="C23" t="s">
        <v>1630</v>
      </c>
      <c r="D23">
        <v>3974</v>
      </c>
      <c r="F23" s="3"/>
      <c r="G23" t="s">
        <v>759</v>
      </c>
      <c r="H23" s="4">
        <v>-264.22</v>
      </c>
      <c r="I23" s="2">
        <v>974.23</v>
      </c>
    </row>
    <row r="24" spans="1:9">
      <c r="A24" t="s">
        <v>352</v>
      </c>
      <c r="B24" t="s">
        <v>350</v>
      </c>
      <c r="C24" t="s">
        <v>1631</v>
      </c>
      <c r="D24">
        <v>0</v>
      </c>
      <c r="F24" s="3"/>
      <c r="G24" t="s">
        <v>759</v>
      </c>
      <c r="H24" s="4">
        <v>-308.22</v>
      </c>
      <c r="I24" s="2">
        <v>1678.51</v>
      </c>
    </row>
    <row r="25" spans="1:9">
      <c r="A25" t="s">
        <v>386</v>
      </c>
      <c r="B25" t="s">
        <v>385</v>
      </c>
      <c r="C25" t="s">
        <v>1631</v>
      </c>
      <c r="D25">
        <v>0</v>
      </c>
      <c r="F25" s="3"/>
      <c r="G25" t="s">
        <v>759</v>
      </c>
      <c r="H25" s="4">
        <v>-517.44</v>
      </c>
      <c r="I25" s="2">
        <v>3706.95</v>
      </c>
    </row>
    <row r="26" spans="1:9">
      <c r="A26" t="s">
        <v>445</v>
      </c>
      <c r="B26" t="s">
        <v>443</v>
      </c>
      <c r="C26" t="s">
        <v>1631</v>
      </c>
      <c r="D26">
        <v>0</v>
      </c>
      <c r="E26" t="s">
        <v>758</v>
      </c>
      <c r="F26" s="3">
        <v>42</v>
      </c>
      <c r="H26" s="4"/>
      <c r="I26" s="2">
        <v>1309.72</v>
      </c>
    </row>
    <row r="27" spans="1:9">
      <c r="A27"/>
      <c r="B27"/>
      <c r="C27"/>
      <c r="D27"/>
      <c r="E27"/>
      <c r="F27" s="3">
        <f ca="1">SUBTOTAL(109,Table4[EXTRA])</f>
        <v>0</v>
      </c>
      <c r="H27" s="4">
        <f ca="1">SUBTOTAL(109,Table4[FUEL])</f>
        <v>0</v>
      </c>
      <c r="I2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2026-06-19T20:39:24Z</dcterms:created>
  <dcterms:modified xsi:type="dcterms:W3CDTF">2026-06-19T20:39:24Z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